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21" windowWidth="17970" windowHeight="5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<sst xmlns="http://schemas.openxmlformats.org/spreadsheetml/2006/main" count="111" uniqueCount="44">
  <si>
    <t>House Non Incumbent Winners and their Opponents - Median Disbursements</t>
  </si>
  <si>
    <t>Number of</t>
  </si>
  <si>
    <t xml:space="preserve">Median </t>
  </si>
  <si>
    <t>Candidates</t>
  </si>
  <si>
    <t>Disbursements</t>
  </si>
  <si>
    <t>Republican Challengers who Won</t>
  </si>
  <si>
    <t>Democratic Incumbents who Lost</t>
  </si>
  <si>
    <t>Democratic Challengers who Won</t>
  </si>
  <si>
    <t>Republican Incumbents who Lost</t>
  </si>
  <si>
    <t>Republican Open Winners</t>
  </si>
  <si>
    <t>Democratic Open Losers</t>
  </si>
  <si>
    <t>Democratic Open Winners</t>
  </si>
  <si>
    <t>Republican Open Losers</t>
  </si>
  <si>
    <t>Districts where incumbents lost primaries</t>
  </si>
  <si>
    <t>Republican Winners</t>
  </si>
  <si>
    <t>Democratic Losers</t>
  </si>
  <si>
    <t>Republican Losers</t>
  </si>
  <si>
    <t xml:space="preserve"> House Districts where Winners Received 55% of the Vote or Less</t>
  </si>
  <si>
    <t>(no of districts =49)</t>
  </si>
  <si>
    <t>(no of districts =65)</t>
  </si>
  <si>
    <t>(no of districts =64)</t>
  </si>
  <si>
    <t>(no of districts =96)</t>
  </si>
  <si>
    <t>(no of districts = 97)</t>
  </si>
  <si>
    <t>(no of districts = 100)</t>
  </si>
  <si>
    <t>Median</t>
  </si>
  <si>
    <t>Dem Incumbents who Won</t>
  </si>
  <si>
    <t>Rep Challengers who Lost</t>
  </si>
  <si>
    <t>Dem Incumbents who Lost</t>
  </si>
  <si>
    <t>Rep Challengers who Won</t>
  </si>
  <si>
    <t>Dem Open who Won</t>
  </si>
  <si>
    <t>Rep Open who Lost</t>
  </si>
  <si>
    <t>Rep Open who Won</t>
  </si>
  <si>
    <t>Dem Open who Lost</t>
  </si>
  <si>
    <t>Rep Incumbents who Won</t>
  </si>
  <si>
    <t>Dem Challengers who Lost</t>
  </si>
  <si>
    <t>Rep Incumbents who Lost</t>
  </si>
  <si>
    <t>Dem Challengers who Won</t>
  </si>
  <si>
    <t>Table does not include districts in which two incumbents ran in the general election due to reapportionment.</t>
  </si>
  <si>
    <t>(no of districts =43)</t>
  </si>
  <si>
    <t>* defeated incumbent in primary</t>
  </si>
  <si>
    <t>Democratic Winners*</t>
  </si>
  <si>
    <t>*includes districts in which the Republican incumbent withdrew from the race prior to the general election.</t>
  </si>
  <si>
    <t>(no of districts =74)</t>
  </si>
  <si>
    <t>(no of districts =68)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</si>
</sst>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</numFmts>
  <fonts count="3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5" fontId="0" fillId="0" borderId="0" xfId="0" applyNumberFormat="1" applyAlignment="1">
      <alignment/>
    </xf>
    <xf numFmtId="0" fontId="0" fillId="0" borderId="10" xfId="0" applyBorder="1" applyAlignment="1">
      <alignment/>
    </xf>
    <xf numFmtId="5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5" fontId="0" fillId="0" borderId="10" xfId="0" applyNumberFormat="1" applyBorder="1" applyAlignment="1">
      <alignment horizontal="center"/>
    </xf>
    <xf numFmtId="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5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5" fontId="0" fillId="0" borderId="1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0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PageLayoutView="0" workbookViewId="0" topLeftCell="A1">
      <selection activeCell="B1" sqref="B1:S1"/>
    </sheetView>
  </sheetViews>
  <sheetFormatPr defaultColWidth="9.140625" defaultRowHeight="12.75"/>
  <cols>
    <col min="1" max="1" width="29.7109375" style="0" customWidth="1"/>
    <col min="2" max="2" width="8.00390625" style="0" customWidth="1"/>
    <col min="3" max="3" width="15.00390625" style="8" customWidth="1"/>
    <col min="4" max="4" width="9.7109375" style="0" customWidth="1"/>
    <col min="5" max="5" width="14.00390625" style="8" customWidth="1"/>
    <col min="6" max="6" width="8.8515625" style="0" customWidth="1"/>
    <col min="7" max="7" width="14.7109375" style="8" customWidth="1"/>
    <col min="8" max="8" width="8.7109375" style="0" customWidth="1"/>
    <col min="9" max="9" width="12.7109375" style="0" bestFit="1" customWidth="1"/>
    <col min="10" max="10" width="8.57421875" style="0" customWidth="1"/>
    <col min="11" max="11" width="12.7109375" style="0" bestFit="1" customWidth="1"/>
    <col min="12" max="12" width="9.28125" style="0" customWidth="1"/>
    <col min="13" max="13" width="12.7109375" style="0" bestFit="1" customWidth="1"/>
    <col min="14" max="14" width="8.140625" style="0" customWidth="1"/>
    <col min="15" max="15" width="12.7109375" style="0" bestFit="1" customWidth="1"/>
    <col min="16" max="16" width="8.421875" style="0" customWidth="1"/>
    <col min="17" max="17" width="12.00390625" style="0" customWidth="1"/>
    <col min="18" max="18" width="8.421875" style="0" customWidth="1"/>
    <col min="19" max="19" width="12.7109375" style="0" bestFit="1" customWidth="1"/>
  </cols>
  <sheetData>
    <row r="1" spans="2:19" ht="12.75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7:19" ht="12.75">
      <c r="Q2" s="1"/>
      <c r="S2" s="1"/>
    </row>
    <row r="3" spans="17:19" ht="12.75">
      <c r="Q3" s="1"/>
      <c r="S3" s="1"/>
    </row>
    <row r="4" spans="2:19" ht="12.75">
      <c r="B4" s="4">
        <v>2008</v>
      </c>
      <c r="C4" s="9"/>
      <c r="D4">
        <v>2006</v>
      </c>
      <c r="E4" s="9"/>
      <c r="F4">
        <v>2004</v>
      </c>
      <c r="G4" s="9"/>
      <c r="H4">
        <v>2002</v>
      </c>
      <c r="I4" s="2"/>
      <c r="J4">
        <v>2000</v>
      </c>
      <c r="K4" s="2"/>
      <c r="L4">
        <v>1998</v>
      </c>
      <c r="M4" s="2"/>
      <c r="N4">
        <v>1996</v>
      </c>
      <c r="O4" s="2"/>
      <c r="P4">
        <v>1994</v>
      </c>
      <c r="Q4" s="3"/>
      <c r="R4">
        <v>1992</v>
      </c>
      <c r="S4" s="1"/>
    </row>
    <row r="5" spans="2:19" ht="12.75">
      <c r="B5" s="4" t="s">
        <v>1</v>
      </c>
      <c r="C5" s="17" t="s">
        <v>2</v>
      </c>
      <c r="D5" s="4" t="s">
        <v>1</v>
      </c>
      <c r="E5" s="17" t="s">
        <v>2</v>
      </c>
      <c r="F5" s="4" t="s">
        <v>1</v>
      </c>
      <c r="G5" s="17" t="s">
        <v>2</v>
      </c>
      <c r="H5" s="4" t="s">
        <v>1</v>
      </c>
      <c r="I5" s="5" t="s">
        <v>2</v>
      </c>
      <c r="J5" s="4" t="s">
        <v>1</v>
      </c>
      <c r="K5" s="5" t="s">
        <v>2</v>
      </c>
      <c r="L5" s="4" t="s">
        <v>1</v>
      </c>
      <c r="M5" s="5" t="s">
        <v>2</v>
      </c>
      <c r="N5" s="4" t="s">
        <v>1</v>
      </c>
      <c r="O5" s="5" t="s">
        <v>2</v>
      </c>
      <c r="P5" s="4" t="s">
        <v>1</v>
      </c>
      <c r="Q5" s="6" t="s">
        <v>2</v>
      </c>
      <c r="R5" s="4" t="s">
        <v>1</v>
      </c>
      <c r="S5" s="7" t="s">
        <v>2</v>
      </c>
    </row>
    <row r="6" spans="2:19" ht="12.75">
      <c r="B6" s="4" t="s">
        <v>3</v>
      </c>
      <c r="C6" s="17" t="s">
        <v>4</v>
      </c>
      <c r="D6" s="4" t="s">
        <v>3</v>
      </c>
      <c r="E6" s="17" t="s">
        <v>4</v>
      </c>
      <c r="F6" s="4" t="s">
        <v>3</v>
      </c>
      <c r="G6" s="17" t="s">
        <v>4</v>
      </c>
      <c r="H6" s="4" t="s">
        <v>3</v>
      </c>
      <c r="I6" s="5" t="s">
        <v>4</v>
      </c>
      <c r="J6" s="4" t="s">
        <v>3</v>
      </c>
      <c r="K6" s="5" t="s">
        <v>4</v>
      </c>
      <c r="L6" s="4" t="s">
        <v>3</v>
      </c>
      <c r="M6" s="5" t="s">
        <v>4</v>
      </c>
      <c r="N6" s="4" t="s">
        <v>3</v>
      </c>
      <c r="O6" s="5" t="s">
        <v>4</v>
      </c>
      <c r="P6" s="4" t="s">
        <v>3</v>
      </c>
      <c r="Q6" s="6" t="s">
        <v>4</v>
      </c>
      <c r="R6" s="4" t="s">
        <v>3</v>
      </c>
      <c r="S6" s="7" t="s">
        <v>4</v>
      </c>
    </row>
    <row r="7" spans="3:19" ht="12.75">
      <c r="C7" s="9"/>
      <c r="G7" s="9"/>
      <c r="I7" s="2"/>
      <c r="K7" s="2"/>
      <c r="M7" s="2"/>
      <c r="O7" s="2"/>
      <c r="Q7" s="3"/>
      <c r="S7" s="1"/>
    </row>
    <row r="8" spans="1:19" ht="12.75">
      <c r="A8" t="s">
        <v>5</v>
      </c>
      <c r="B8" s="4">
        <v>4</v>
      </c>
      <c r="C8" s="9">
        <f>(1819266+1666243)/2</f>
        <v>1742754.5</v>
      </c>
      <c r="D8">
        <v>0</v>
      </c>
      <c r="F8">
        <v>3</v>
      </c>
      <c r="G8" s="9">
        <v>1546877</v>
      </c>
      <c r="H8">
        <v>2</v>
      </c>
      <c r="I8" s="9">
        <f>(922944+1534873)/2</f>
        <v>1228908.5</v>
      </c>
      <c r="J8">
        <v>2</v>
      </c>
      <c r="K8" s="9">
        <f>(1063147+896993)/2</f>
        <v>980070</v>
      </c>
      <c r="L8">
        <v>1</v>
      </c>
      <c r="M8" s="9">
        <v>847692</v>
      </c>
      <c r="N8">
        <v>3</v>
      </c>
      <c r="O8" s="3">
        <v>1181546</v>
      </c>
      <c r="P8">
        <v>34</v>
      </c>
      <c r="Q8" s="3">
        <v>611156</v>
      </c>
      <c r="R8">
        <v>13</v>
      </c>
      <c r="S8" s="1">
        <v>422724</v>
      </c>
    </row>
    <row r="9" spans="1:19" ht="12.75">
      <c r="A9" t="s">
        <v>6</v>
      </c>
      <c r="B9" s="4">
        <v>4</v>
      </c>
      <c r="C9" s="9">
        <f>(2991791+2385207)/2</f>
        <v>2688499</v>
      </c>
      <c r="D9">
        <v>0</v>
      </c>
      <c r="F9">
        <v>3</v>
      </c>
      <c r="G9" s="9">
        <v>1690816</v>
      </c>
      <c r="H9">
        <v>2</v>
      </c>
      <c r="I9" s="9">
        <f>(1905844+2263619)/2</f>
        <v>2084731.5</v>
      </c>
      <c r="J9">
        <v>2</v>
      </c>
      <c r="K9" s="9">
        <f>(1816863+848795)/2</f>
        <v>1332829</v>
      </c>
      <c r="L9">
        <v>1</v>
      </c>
      <c r="M9" s="9">
        <v>850577</v>
      </c>
      <c r="N9">
        <v>3</v>
      </c>
      <c r="O9" s="3">
        <v>708778</v>
      </c>
      <c r="P9">
        <v>34</v>
      </c>
      <c r="Q9" s="3">
        <v>896985</v>
      </c>
      <c r="R9">
        <v>13</v>
      </c>
      <c r="S9" s="1">
        <v>894962</v>
      </c>
    </row>
    <row r="10" spans="2:19" ht="12.75">
      <c r="B10" s="4"/>
      <c r="C10" s="9"/>
      <c r="G10" s="9"/>
      <c r="I10" s="2"/>
      <c r="K10" s="9"/>
      <c r="M10" s="9"/>
      <c r="O10" s="3"/>
      <c r="Q10" s="3"/>
      <c r="S10" s="1"/>
    </row>
    <row r="11" spans="1:19" ht="12.75">
      <c r="A11" t="s">
        <v>7</v>
      </c>
      <c r="B11" s="4">
        <v>14</v>
      </c>
      <c r="C11" s="9">
        <f>(2161662+2108187)/2</f>
        <v>2134924.5</v>
      </c>
      <c r="D11">
        <v>21</v>
      </c>
      <c r="E11" s="8">
        <v>1804365</v>
      </c>
      <c r="F11">
        <v>2</v>
      </c>
      <c r="G11" s="9">
        <f>(1857839+1597053)/2</f>
        <v>1727446</v>
      </c>
      <c r="H11">
        <v>2</v>
      </c>
      <c r="I11" s="9">
        <f>(2985329+972095)/2</f>
        <v>1978712</v>
      </c>
      <c r="J11">
        <v>4</v>
      </c>
      <c r="K11" s="9">
        <f>(1998739+1926497)/2</f>
        <v>1962618</v>
      </c>
      <c r="L11">
        <v>5</v>
      </c>
      <c r="M11" s="9">
        <v>1254460</v>
      </c>
      <c r="N11">
        <v>17</v>
      </c>
      <c r="O11" s="3">
        <v>933425</v>
      </c>
      <c r="P11">
        <v>0</v>
      </c>
      <c r="Q11" s="3"/>
      <c r="R11">
        <v>6</v>
      </c>
      <c r="S11" s="1">
        <v>251087</v>
      </c>
    </row>
    <row r="12" spans="1:19" ht="12.75">
      <c r="A12" t="s">
        <v>8</v>
      </c>
      <c r="B12" s="4">
        <v>14</v>
      </c>
      <c r="C12" s="9">
        <f>(2112220+2349751)/2</f>
        <v>2230985.5</v>
      </c>
      <c r="D12">
        <v>21</v>
      </c>
      <c r="E12" s="8">
        <v>2940608</v>
      </c>
      <c r="F12">
        <v>2</v>
      </c>
      <c r="G12" s="9">
        <f>(2798725+1618074)/2</f>
        <v>2208399.5</v>
      </c>
      <c r="H12">
        <v>2</v>
      </c>
      <c r="I12" s="9">
        <f>(2996119+1399768)/2</f>
        <v>2197943.5</v>
      </c>
      <c r="J12">
        <v>4</v>
      </c>
      <c r="K12" s="9">
        <f>(1846574+1988938)/2</f>
        <v>1917756</v>
      </c>
      <c r="L12">
        <v>5</v>
      </c>
      <c r="M12" s="9">
        <v>1390159</v>
      </c>
      <c r="N12">
        <v>17</v>
      </c>
      <c r="O12" s="3">
        <v>1144540</v>
      </c>
      <c r="P12">
        <v>0</v>
      </c>
      <c r="Q12" s="3"/>
      <c r="R12">
        <v>6</v>
      </c>
      <c r="S12" s="1">
        <v>691734</v>
      </c>
    </row>
    <row r="13" spans="2:19" ht="12.75">
      <c r="B13" s="4"/>
      <c r="C13" s="9"/>
      <c r="G13" s="9"/>
      <c r="I13" s="9"/>
      <c r="K13" s="9"/>
      <c r="M13" s="9"/>
      <c r="O13" s="3"/>
      <c r="Q13" s="3"/>
      <c r="S13" s="1"/>
    </row>
    <row r="14" spans="1:19" ht="12.75">
      <c r="A14" t="s">
        <v>9</v>
      </c>
      <c r="B14" s="4">
        <v>15</v>
      </c>
      <c r="C14" s="9">
        <v>1450193</v>
      </c>
      <c r="D14">
        <v>13</v>
      </c>
      <c r="E14" s="8">
        <v>1348197</v>
      </c>
      <c r="F14">
        <v>20</v>
      </c>
      <c r="G14" s="9">
        <f>(1407970+1537540)/2</f>
        <v>1472755</v>
      </c>
      <c r="H14">
        <v>31</v>
      </c>
      <c r="I14" s="9">
        <v>1261590</v>
      </c>
      <c r="J14">
        <v>25</v>
      </c>
      <c r="K14" s="9">
        <v>1115338</v>
      </c>
      <c r="L14">
        <v>15</v>
      </c>
      <c r="M14" s="9">
        <v>888208</v>
      </c>
      <c r="N14">
        <v>26</v>
      </c>
      <c r="O14" s="3">
        <f>(724036+763117)/2</f>
        <v>743576.5</v>
      </c>
      <c r="P14">
        <v>36</v>
      </c>
      <c r="Q14" s="3">
        <v>595576</v>
      </c>
      <c r="R14">
        <v>28</v>
      </c>
      <c r="S14" s="1">
        <v>429285</v>
      </c>
    </row>
    <row r="15" spans="1:19" ht="12.75">
      <c r="A15" t="s">
        <v>10</v>
      </c>
      <c r="B15" s="4">
        <v>15</v>
      </c>
      <c r="C15" s="9">
        <v>900520</v>
      </c>
      <c r="D15">
        <v>13</v>
      </c>
      <c r="E15" s="8">
        <v>782784</v>
      </c>
      <c r="F15">
        <v>18</v>
      </c>
      <c r="G15" s="9">
        <f>(98284+374948)/2</f>
        <v>236616</v>
      </c>
      <c r="H15">
        <v>31</v>
      </c>
      <c r="I15" s="9">
        <v>704616</v>
      </c>
      <c r="J15">
        <v>25</v>
      </c>
      <c r="K15" s="9">
        <v>650578</v>
      </c>
      <c r="L15">
        <v>15</v>
      </c>
      <c r="M15" s="9">
        <v>393280</v>
      </c>
      <c r="N15">
        <v>26</v>
      </c>
      <c r="O15" s="3">
        <f>(511183+542286)/2</f>
        <v>526734.5</v>
      </c>
      <c r="P15">
        <v>36</v>
      </c>
      <c r="Q15" s="3">
        <v>495975</v>
      </c>
      <c r="R15">
        <v>26</v>
      </c>
      <c r="S15" s="1">
        <v>336739</v>
      </c>
    </row>
    <row r="16" spans="2:19" ht="12.75">
      <c r="B16" s="4"/>
      <c r="C16" s="9"/>
      <c r="G16" s="9"/>
      <c r="I16" s="9"/>
      <c r="K16" s="9"/>
      <c r="M16" s="9"/>
      <c r="O16" s="3"/>
      <c r="Q16" s="3"/>
      <c r="S16" s="1"/>
    </row>
    <row r="17" spans="1:19" ht="12.75">
      <c r="A17" t="s">
        <v>11</v>
      </c>
      <c r="B17" s="4">
        <v>19</v>
      </c>
      <c r="C17" s="9">
        <v>1974644</v>
      </c>
      <c r="D17">
        <v>16</v>
      </c>
      <c r="E17" s="8">
        <f>(1396582+1737958)/2</f>
        <v>1567270</v>
      </c>
      <c r="F17">
        <v>13</v>
      </c>
      <c r="G17" s="9">
        <v>1392248</v>
      </c>
      <c r="H17">
        <v>13</v>
      </c>
      <c r="I17" s="9">
        <v>1107790</v>
      </c>
      <c r="J17">
        <v>7</v>
      </c>
      <c r="K17" s="9">
        <v>1091752</v>
      </c>
      <c r="L17">
        <v>18</v>
      </c>
      <c r="M17" s="9">
        <f>(941795+1009101)/2</f>
        <v>975448</v>
      </c>
      <c r="N17">
        <v>22</v>
      </c>
      <c r="O17" s="3">
        <f>(785547+797632)/2</f>
        <v>791589.5</v>
      </c>
      <c r="P17">
        <v>11</v>
      </c>
      <c r="Q17" s="3">
        <v>610394</v>
      </c>
      <c r="R17">
        <v>47</v>
      </c>
      <c r="S17" s="1">
        <v>401923</v>
      </c>
    </row>
    <row r="18" spans="1:19" ht="12.75">
      <c r="A18" t="s">
        <v>12</v>
      </c>
      <c r="B18" s="4">
        <v>19</v>
      </c>
      <c r="C18" s="9">
        <v>1259804</v>
      </c>
      <c r="D18">
        <v>16</v>
      </c>
      <c r="E18" s="8">
        <f>(471185+650595)/2</f>
        <v>560890</v>
      </c>
      <c r="F18">
        <v>13</v>
      </c>
      <c r="G18" s="9">
        <v>133372</v>
      </c>
      <c r="H18">
        <v>12</v>
      </c>
      <c r="I18" s="9">
        <f>(416344+639841)/2</f>
        <v>528092.5</v>
      </c>
      <c r="J18">
        <v>7</v>
      </c>
      <c r="K18" s="9">
        <v>998403</v>
      </c>
      <c r="L18">
        <v>17</v>
      </c>
      <c r="M18" s="9">
        <v>424347</v>
      </c>
      <c r="N18">
        <v>22</v>
      </c>
      <c r="O18" s="3">
        <f>(439269+467750)/2</f>
        <v>453509.5</v>
      </c>
      <c r="P18">
        <v>11</v>
      </c>
      <c r="Q18" s="3">
        <v>374406</v>
      </c>
      <c r="R18">
        <v>42</v>
      </c>
      <c r="S18" s="1">
        <v>202143</v>
      </c>
    </row>
    <row r="19" spans="2:19" ht="12.75">
      <c r="B19" s="4"/>
      <c r="C19" s="9"/>
      <c r="G19" s="9"/>
      <c r="I19" s="9"/>
      <c r="O19" s="10"/>
      <c r="Q19" s="10"/>
      <c r="S19" s="1"/>
    </row>
    <row r="20" spans="1:19" ht="12.75">
      <c r="A20" t="s">
        <v>13</v>
      </c>
      <c r="B20" s="4"/>
      <c r="C20" s="9"/>
      <c r="G20" s="9"/>
      <c r="I20" s="9"/>
      <c r="O20" s="1"/>
      <c r="Q20" s="1"/>
      <c r="S20" s="1"/>
    </row>
    <row r="21" spans="2:19" ht="12.75">
      <c r="B21" s="4"/>
      <c r="C21" s="9"/>
      <c r="G21" s="9"/>
      <c r="I21" s="9"/>
      <c r="O21" s="1"/>
      <c r="Q21" s="1"/>
      <c r="S21" s="1"/>
    </row>
    <row r="22" spans="1:19" ht="12.75">
      <c r="A22" t="s">
        <v>14</v>
      </c>
      <c r="B22" s="4">
        <v>2</v>
      </c>
      <c r="C22" s="9">
        <f>(717174+409631)/2</f>
        <v>563402.5</v>
      </c>
      <c r="D22">
        <v>1</v>
      </c>
      <c r="E22" s="8">
        <v>1225137</v>
      </c>
      <c r="F22">
        <v>0</v>
      </c>
      <c r="G22" s="9">
        <v>0</v>
      </c>
      <c r="H22">
        <v>0</v>
      </c>
      <c r="I22" s="9">
        <v>0</v>
      </c>
      <c r="J22">
        <v>1</v>
      </c>
      <c r="K22" s="9">
        <v>1677383</v>
      </c>
      <c r="L22">
        <v>1</v>
      </c>
      <c r="M22" s="9">
        <v>569494</v>
      </c>
      <c r="N22">
        <v>1</v>
      </c>
      <c r="O22" s="3">
        <v>1927756</v>
      </c>
      <c r="P22">
        <v>3</v>
      </c>
      <c r="Q22" s="3">
        <v>243923</v>
      </c>
      <c r="R22">
        <v>6</v>
      </c>
      <c r="S22" s="1">
        <v>324655</v>
      </c>
    </row>
    <row r="23" spans="1:19" ht="12.75">
      <c r="A23" t="s">
        <v>15</v>
      </c>
      <c r="B23" s="4">
        <v>2</v>
      </c>
      <c r="C23" s="9">
        <f>(10354+41605)/2</f>
        <v>25979.5</v>
      </c>
      <c r="D23">
        <v>1</v>
      </c>
      <c r="E23" s="8">
        <v>55794</v>
      </c>
      <c r="F23">
        <v>0</v>
      </c>
      <c r="G23" s="9">
        <v>0</v>
      </c>
      <c r="H23">
        <v>0</v>
      </c>
      <c r="I23" s="9">
        <v>0</v>
      </c>
      <c r="J23">
        <v>1</v>
      </c>
      <c r="K23" s="9">
        <v>357158</v>
      </c>
      <c r="L23">
        <v>1</v>
      </c>
      <c r="M23" s="9">
        <v>100802</v>
      </c>
      <c r="N23">
        <v>1</v>
      </c>
      <c r="O23" s="3">
        <v>977888</v>
      </c>
      <c r="P23">
        <v>3</v>
      </c>
      <c r="Q23" s="3">
        <v>75202</v>
      </c>
      <c r="R23">
        <v>6</v>
      </c>
      <c r="S23" s="1">
        <v>344851</v>
      </c>
    </row>
    <row r="24" spans="2:19" ht="12.75">
      <c r="B24" s="4"/>
      <c r="C24" s="9"/>
      <c r="G24" s="9"/>
      <c r="I24" s="9"/>
      <c r="K24" s="9"/>
      <c r="M24" s="2"/>
      <c r="O24" s="3"/>
      <c r="Q24" s="3"/>
      <c r="S24" s="1"/>
    </row>
    <row r="25" spans="1:19" ht="12.75">
      <c r="A25" t="s">
        <v>40</v>
      </c>
      <c r="B25" s="4">
        <v>2</v>
      </c>
      <c r="C25" s="9">
        <f>(1994558+1443946)/2</f>
        <v>1719252</v>
      </c>
      <c r="D25">
        <v>4</v>
      </c>
      <c r="E25" s="8">
        <f>(1611369+2783045)/2</f>
        <v>2197207</v>
      </c>
      <c r="F25">
        <v>2</v>
      </c>
      <c r="G25" s="9">
        <f>(1372833+838834)/2</f>
        <v>1105833.5</v>
      </c>
      <c r="H25">
        <v>4</v>
      </c>
      <c r="I25" s="9">
        <f>(1441878+1648539)/2</f>
        <v>1545208.5</v>
      </c>
      <c r="J25">
        <v>2</v>
      </c>
      <c r="K25" s="9">
        <f>(978263+1305202)/2</f>
        <v>1141732.5</v>
      </c>
      <c r="L25">
        <v>0</v>
      </c>
      <c r="M25" s="2">
        <v>0</v>
      </c>
      <c r="N25">
        <v>1</v>
      </c>
      <c r="O25" s="3">
        <v>174457</v>
      </c>
      <c r="P25">
        <v>2</v>
      </c>
      <c r="Q25" s="3">
        <v>543044</v>
      </c>
      <c r="R25">
        <v>10</v>
      </c>
      <c r="S25" s="1">
        <v>335449</v>
      </c>
    </row>
    <row r="26" spans="1:19" ht="12.75">
      <c r="A26" t="s">
        <v>16</v>
      </c>
      <c r="B26" s="4">
        <v>2</v>
      </c>
      <c r="C26" s="9">
        <f>(3024150+23514)/2</f>
        <v>1523832</v>
      </c>
      <c r="D26">
        <v>4</v>
      </c>
      <c r="E26" s="8">
        <f>(814562+851149)/2</f>
        <v>832855.5</v>
      </c>
      <c r="F26">
        <v>2</v>
      </c>
      <c r="G26" s="9">
        <f>(133372+43581)/2</f>
        <v>88476.5</v>
      </c>
      <c r="H26">
        <v>4</v>
      </c>
      <c r="I26" s="9">
        <f>(70505+293316)/2</f>
        <v>181910.5</v>
      </c>
      <c r="J26">
        <v>1</v>
      </c>
      <c r="K26" s="9">
        <v>1681135</v>
      </c>
      <c r="L26">
        <v>0</v>
      </c>
      <c r="M26" s="2">
        <v>0</v>
      </c>
      <c r="N26">
        <v>1</v>
      </c>
      <c r="O26" s="3">
        <v>0</v>
      </c>
      <c r="P26">
        <v>2</v>
      </c>
      <c r="Q26" s="3">
        <v>58005</v>
      </c>
      <c r="R26">
        <v>10</v>
      </c>
      <c r="S26" s="1">
        <v>29665</v>
      </c>
    </row>
    <row r="27" spans="1:19" ht="12.75">
      <c r="A27" s="11" t="s">
        <v>41</v>
      </c>
      <c r="B27" s="11"/>
      <c r="C27" s="12"/>
      <c r="D27" s="11"/>
      <c r="E27" s="12"/>
      <c r="F27" s="11"/>
      <c r="G27" s="12"/>
      <c r="H27" s="11"/>
      <c r="I27" s="12"/>
      <c r="J27" s="11"/>
      <c r="K27" s="11"/>
      <c r="L27" s="11"/>
      <c r="M27" s="11"/>
      <c r="N27" s="11"/>
      <c r="O27" s="13"/>
      <c r="P27" s="11"/>
      <c r="Q27" s="13"/>
      <c r="R27" s="11"/>
      <c r="S27" s="13"/>
    </row>
    <row r="28" spans="9:19" ht="12.75">
      <c r="I28" s="8"/>
      <c r="O28" s="1"/>
      <c r="Q28" s="1"/>
      <c r="S28" s="1"/>
    </row>
    <row r="29" spans="2:19" ht="12.75">
      <c r="B29" s="19" t="s">
        <v>17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9:19" ht="12.75">
      <c r="I30" s="8"/>
      <c r="O30" s="1"/>
      <c r="Q30" s="1"/>
      <c r="S30" s="1"/>
    </row>
    <row r="31" spans="1:19" ht="12.75">
      <c r="A31" s="14"/>
      <c r="B31" s="14"/>
      <c r="C31" s="15">
        <v>2008</v>
      </c>
      <c r="D31" s="14"/>
      <c r="E31" s="15">
        <v>2006</v>
      </c>
      <c r="F31" s="14"/>
      <c r="G31" s="15">
        <v>2004</v>
      </c>
      <c r="H31" s="14"/>
      <c r="I31" s="15">
        <v>2002</v>
      </c>
      <c r="J31" s="14"/>
      <c r="K31" s="15">
        <v>2000</v>
      </c>
      <c r="L31" s="14"/>
      <c r="M31" s="15">
        <v>1998</v>
      </c>
      <c r="N31" s="14"/>
      <c r="O31" s="15">
        <v>1996</v>
      </c>
      <c r="P31" s="14"/>
      <c r="Q31" s="15">
        <v>1994</v>
      </c>
      <c r="R31" s="14"/>
      <c r="S31" s="16">
        <v>1992</v>
      </c>
    </row>
    <row r="32" spans="2:19" ht="12.75">
      <c r="B32" t="s">
        <v>43</v>
      </c>
      <c r="C32" s="9"/>
      <c r="D32" t="s">
        <v>42</v>
      </c>
      <c r="E32" s="9"/>
      <c r="F32" t="s">
        <v>38</v>
      </c>
      <c r="G32" s="9"/>
      <c r="H32" t="s">
        <v>18</v>
      </c>
      <c r="I32" s="9"/>
      <c r="J32" t="s">
        <v>19</v>
      </c>
      <c r="K32" s="3"/>
      <c r="L32" t="s">
        <v>20</v>
      </c>
      <c r="M32" s="3"/>
      <c r="N32" t="s">
        <v>21</v>
      </c>
      <c r="O32" s="3"/>
      <c r="P32" t="s">
        <v>22</v>
      </c>
      <c r="Q32" s="3"/>
      <c r="R32" t="s">
        <v>23</v>
      </c>
      <c r="S32" s="1"/>
    </row>
    <row r="33" spans="2:19" ht="12.75">
      <c r="B33" s="4" t="s">
        <v>1</v>
      </c>
      <c r="C33" s="17" t="s">
        <v>24</v>
      </c>
      <c r="D33" s="4" t="s">
        <v>1</v>
      </c>
      <c r="E33" s="17" t="s">
        <v>24</v>
      </c>
      <c r="F33" s="4" t="s">
        <v>1</v>
      </c>
      <c r="G33" s="17" t="s">
        <v>24</v>
      </c>
      <c r="H33" s="4" t="s">
        <v>1</v>
      </c>
      <c r="I33" s="17" t="s">
        <v>24</v>
      </c>
      <c r="J33" s="4" t="s">
        <v>1</v>
      </c>
      <c r="K33" s="6" t="s">
        <v>24</v>
      </c>
      <c r="L33" s="4" t="s">
        <v>1</v>
      </c>
      <c r="M33" s="6" t="s">
        <v>24</v>
      </c>
      <c r="N33" s="4" t="s">
        <v>1</v>
      </c>
      <c r="O33" s="6" t="s">
        <v>24</v>
      </c>
      <c r="P33" s="4" t="s">
        <v>1</v>
      </c>
      <c r="Q33" s="6" t="s">
        <v>24</v>
      </c>
      <c r="R33" s="4" t="s">
        <v>1</v>
      </c>
      <c r="S33" s="7" t="s">
        <v>24</v>
      </c>
    </row>
    <row r="34" spans="2:19" ht="12.75">
      <c r="B34" s="4" t="s">
        <v>3</v>
      </c>
      <c r="C34" s="17" t="s">
        <v>4</v>
      </c>
      <c r="D34" s="4" t="s">
        <v>3</v>
      </c>
      <c r="E34" s="17" t="s">
        <v>4</v>
      </c>
      <c r="F34" s="4" t="s">
        <v>3</v>
      </c>
      <c r="G34" s="17" t="s">
        <v>4</v>
      </c>
      <c r="H34" s="4" t="s">
        <v>3</v>
      </c>
      <c r="I34" s="17" t="s">
        <v>4</v>
      </c>
      <c r="J34" s="4" t="s">
        <v>3</v>
      </c>
      <c r="K34" s="6" t="s">
        <v>4</v>
      </c>
      <c r="L34" s="4" t="s">
        <v>3</v>
      </c>
      <c r="M34" s="6" t="s">
        <v>4</v>
      </c>
      <c r="N34" s="4" t="s">
        <v>3</v>
      </c>
      <c r="O34" s="6" t="s">
        <v>4</v>
      </c>
      <c r="P34" s="4" t="s">
        <v>3</v>
      </c>
      <c r="Q34" s="6" t="s">
        <v>4</v>
      </c>
      <c r="R34" s="4" t="s">
        <v>3</v>
      </c>
      <c r="S34" s="7" t="s">
        <v>4</v>
      </c>
    </row>
    <row r="35" spans="3:19" ht="12.75">
      <c r="C35" s="9"/>
      <c r="E35" s="9"/>
      <c r="G35" s="9"/>
      <c r="I35" s="9"/>
      <c r="K35" s="2"/>
      <c r="M35" s="2"/>
      <c r="O35" s="3"/>
      <c r="Q35" s="3"/>
      <c r="S35" s="1"/>
    </row>
    <row r="36" spans="1:19" ht="12.75">
      <c r="A36" t="s">
        <v>25</v>
      </c>
      <c r="B36" s="4">
        <v>10</v>
      </c>
      <c r="C36" s="9">
        <f>(2218172+2324604)/2</f>
        <v>2271388</v>
      </c>
      <c r="D36">
        <v>8</v>
      </c>
      <c r="E36" s="9">
        <f>(1849155+2030646)/2</f>
        <v>1939900.5</v>
      </c>
      <c r="F36">
        <v>8</v>
      </c>
      <c r="G36" s="9">
        <f>(1691468+2021524)/2</f>
        <v>1856496</v>
      </c>
      <c r="H36">
        <v>17</v>
      </c>
      <c r="I36" s="9">
        <v>1451062</v>
      </c>
      <c r="J36">
        <v>21</v>
      </c>
      <c r="K36" s="9">
        <v>1540830</v>
      </c>
      <c r="L36">
        <v>18</v>
      </c>
      <c r="M36" s="9">
        <f>(981306+998475)/2</f>
        <v>989890.5</v>
      </c>
      <c r="N36">
        <v>19</v>
      </c>
      <c r="O36" s="3">
        <v>855622</v>
      </c>
      <c r="P36">
        <v>41</v>
      </c>
      <c r="Q36" s="3">
        <v>643947</v>
      </c>
      <c r="R36">
        <v>33</v>
      </c>
      <c r="S36" s="1">
        <v>780038</v>
      </c>
    </row>
    <row r="37" spans="1:19" ht="12.75">
      <c r="A37" t="s">
        <v>26</v>
      </c>
      <c r="B37" s="4">
        <v>10</v>
      </c>
      <c r="C37" s="9">
        <f>(1406409+1416886)/2</f>
        <v>1411647.5</v>
      </c>
      <c r="D37">
        <v>8</v>
      </c>
      <c r="E37" s="9">
        <f>(1981928+1995175)/2</f>
        <v>1988551.5</v>
      </c>
      <c r="F37">
        <v>8</v>
      </c>
      <c r="G37" s="9">
        <f>(974912+1191231)/2</f>
        <v>1083071.5</v>
      </c>
      <c r="H37">
        <v>17</v>
      </c>
      <c r="I37" s="9">
        <v>894322</v>
      </c>
      <c r="J37">
        <v>21</v>
      </c>
      <c r="K37" s="9">
        <v>984857</v>
      </c>
      <c r="L37">
        <v>18</v>
      </c>
      <c r="M37" s="9">
        <f>(465865+475014)/2</f>
        <v>470439.5</v>
      </c>
      <c r="N37">
        <v>19</v>
      </c>
      <c r="O37" s="3">
        <v>506793</v>
      </c>
      <c r="P37">
        <v>41</v>
      </c>
      <c r="Q37" s="3">
        <v>320520</v>
      </c>
      <c r="R37">
        <v>33</v>
      </c>
      <c r="S37" s="1">
        <v>209271</v>
      </c>
    </row>
    <row r="38" spans="2:19" ht="12.75">
      <c r="B38" s="4"/>
      <c r="C38" s="9"/>
      <c r="E38" s="9"/>
      <c r="G38" s="9"/>
      <c r="I38" s="9"/>
      <c r="K38" s="9"/>
      <c r="M38" s="9"/>
      <c r="O38" s="3"/>
      <c r="Q38" s="3"/>
      <c r="S38" s="1"/>
    </row>
    <row r="39" spans="1:19" ht="12.75">
      <c r="A39" t="s">
        <v>27</v>
      </c>
      <c r="B39" s="4">
        <v>4</v>
      </c>
      <c r="C39" s="9">
        <f>(1760730+2385207)/2</f>
        <v>2072968.5</v>
      </c>
      <c r="D39">
        <v>0</v>
      </c>
      <c r="E39" s="9"/>
      <c r="F39">
        <v>2</v>
      </c>
      <c r="G39" s="9">
        <f>(2370430+1634699)/2</f>
        <v>2002564.5</v>
      </c>
      <c r="H39">
        <v>2</v>
      </c>
      <c r="I39" s="9">
        <f>(1905844+2263619)/2</f>
        <v>2084731.5</v>
      </c>
      <c r="J39">
        <v>3</v>
      </c>
      <c r="K39" s="9">
        <v>1455171</v>
      </c>
      <c r="L39">
        <v>1</v>
      </c>
      <c r="M39" s="9">
        <v>850577</v>
      </c>
      <c r="N39">
        <v>3</v>
      </c>
      <c r="O39" s="3">
        <v>708778</v>
      </c>
      <c r="P39">
        <v>28</v>
      </c>
      <c r="Q39" s="3">
        <v>927806</v>
      </c>
      <c r="R39">
        <v>10</v>
      </c>
      <c r="S39" s="1">
        <v>974989</v>
      </c>
    </row>
    <row r="40" spans="1:19" ht="12.75">
      <c r="A40" t="s">
        <v>28</v>
      </c>
      <c r="B40" s="4">
        <v>4</v>
      </c>
      <c r="C40" s="9">
        <f>(1252461+1666243)/2</f>
        <v>1459352</v>
      </c>
      <c r="D40" s="18">
        <v>0</v>
      </c>
      <c r="E40" s="9"/>
      <c r="F40">
        <v>2</v>
      </c>
      <c r="G40" s="9">
        <f>(1522863+1546877)/2</f>
        <v>1534870</v>
      </c>
      <c r="H40">
        <v>2</v>
      </c>
      <c r="I40" s="9">
        <f>(922944+1534873)/2</f>
        <v>1228908.5</v>
      </c>
      <c r="J40">
        <v>3</v>
      </c>
      <c r="K40" s="9">
        <v>1063147</v>
      </c>
      <c r="L40">
        <v>1</v>
      </c>
      <c r="M40" s="9">
        <v>847692</v>
      </c>
      <c r="N40">
        <v>3</v>
      </c>
      <c r="O40" s="3">
        <v>1181546</v>
      </c>
      <c r="P40">
        <v>28</v>
      </c>
      <c r="Q40" s="3">
        <v>618545</v>
      </c>
      <c r="R40">
        <v>10</v>
      </c>
      <c r="S40" s="1">
        <v>448020</v>
      </c>
    </row>
    <row r="41" spans="2:19" ht="12.75">
      <c r="B41" s="4"/>
      <c r="C41" s="9"/>
      <c r="E41" s="9"/>
      <c r="G41" s="9"/>
      <c r="I41" s="9"/>
      <c r="K41" s="9"/>
      <c r="M41" s="9"/>
      <c r="O41" s="3"/>
      <c r="Q41" s="3"/>
      <c r="S41" s="1"/>
    </row>
    <row r="42" spans="1:19" ht="12.75">
      <c r="A42" t="s">
        <v>29</v>
      </c>
      <c r="B42" s="4">
        <v>10</v>
      </c>
      <c r="C42" s="9">
        <f>(1786993+1974644)/2</f>
        <v>1880818.5</v>
      </c>
      <c r="D42">
        <v>6</v>
      </c>
      <c r="E42" s="9">
        <f>(2372763+2442119)/2</f>
        <v>2407441</v>
      </c>
      <c r="F42">
        <v>6</v>
      </c>
      <c r="G42" s="9">
        <f>(1521741+1623509)/2</f>
        <v>1572625</v>
      </c>
      <c r="H42">
        <v>7</v>
      </c>
      <c r="I42" s="9">
        <v>1107790</v>
      </c>
      <c r="J42">
        <v>5</v>
      </c>
      <c r="K42" s="9">
        <v>1287378</v>
      </c>
      <c r="L42">
        <v>8</v>
      </c>
      <c r="M42" s="9">
        <f>(1226580+1295091)/2</f>
        <v>1260835.5</v>
      </c>
      <c r="N42">
        <v>12</v>
      </c>
      <c r="O42" s="3">
        <f>(797632+798145)/2</f>
        <v>797888.5</v>
      </c>
      <c r="P42">
        <v>8</v>
      </c>
      <c r="Q42" s="3">
        <v>587708</v>
      </c>
      <c r="R42">
        <v>19</v>
      </c>
      <c r="S42" s="1">
        <v>559060</v>
      </c>
    </row>
    <row r="43" spans="1:19" ht="12.75">
      <c r="A43" t="s">
        <v>30</v>
      </c>
      <c r="B43" s="4">
        <v>10</v>
      </c>
      <c r="C43" s="9">
        <f>(1276540+2010090)/2</f>
        <v>1643315</v>
      </c>
      <c r="D43">
        <v>6</v>
      </c>
      <c r="E43" s="9">
        <f>(1629826+2382997)/2</f>
        <v>2006411.5</v>
      </c>
      <c r="F43">
        <v>6</v>
      </c>
      <c r="G43" s="9">
        <f>(1562081+1581433)/2</f>
        <v>1571757</v>
      </c>
      <c r="H43">
        <v>7</v>
      </c>
      <c r="I43" s="9">
        <v>1071333</v>
      </c>
      <c r="J43">
        <v>5</v>
      </c>
      <c r="K43" s="9">
        <v>1015225</v>
      </c>
      <c r="L43">
        <v>8</v>
      </c>
      <c r="M43" s="9">
        <f>(872778+874701)/2</f>
        <v>873739.5</v>
      </c>
      <c r="N43">
        <v>12</v>
      </c>
      <c r="O43" s="3">
        <f>(574846+595410)/2</f>
        <v>585128</v>
      </c>
      <c r="P43">
        <v>8</v>
      </c>
      <c r="Q43" s="3">
        <v>471745</v>
      </c>
      <c r="R43">
        <v>19</v>
      </c>
      <c r="S43" s="1">
        <v>442058</v>
      </c>
    </row>
    <row r="44" spans="2:19" ht="12.75">
      <c r="B44" s="4"/>
      <c r="C44" s="9"/>
      <c r="E44" s="9"/>
      <c r="G44" s="9"/>
      <c r="I44" s="9"/>
      <c r="K44" s="9"/>
      <c r="M44" s="9"/>
      <c r="O44" s="3"/>
      <c r="Q44" s="3"/>
      <c r="S44" s="1"/>
    </row>
    <row r="45" spans="1:19" ht="12.75">
      <c r="A45" t="s">
        <v>31</v>
      </c>
      <c r="B45" s="4">
        <v>9</v>
      </c>
      <c r="C45" s="9">
        <v>1828700</v>
      </c>
      <c r="D45">
        <v>8</v>
      </c>
      <c r="E45" s="9">
        <f>(1674281+2553746)/2</f>
        <v>2114013.5</v>
      </c>
      <c r="F45">
        <v>6</v>
      </c>
      <c r="G45" s="9">
        <f>(1046153+1224431)/2</f>
        <v>1135292</v>
      </c>
      <c r="H45">
        <v>11</v>
      </c>
      <c r="I45" s="9">
        <v>1557104</v>
      </c>
      <c r="J45">
        <v>13</v>
      </c>
      <c r="K45" s="9">
        <v>1322044</v>
      </c>
      <c r="L45">
        <v>8</v>
      </c>
      <c r="M45" s="9">
        <f>(1039189+1224344)/2</f>
        <v>1131766.5</v>
      </c>
      <c r="N45">
        <v>11</v>
      </c>
      <c r="O45" s="3">
        <v>763117</v>
      </c>
      <c r="P45">
        <v>13</v>
      </c>
      <c r="Q45" s="3">
        <v>511119</v>
      </c>
      <c r="R45">
        <v>14</v>
      </c>
      <c r="S45" s="1">
        <v>437824</v>
      </c>
    </row>
    <row r="46" spans="1:19" ht="12.75">
      <c r="A46" t="s">
        <v>32</v>
      </c>
      <c r="B46" s="4">
        <v>9</v>
      </c>
      <c r="C46" s="9">
        <v>1716013</v>
      </c>
      <c r="D46">
        <v>8</v>
      </c>
      <c r="E46" s="9">
        <f>(1419414+1594051)/2</f>
        <v>1506732.5</v>
      </c>
      <c r="F46">
        <v>6</v>
      </c>
      <c r="G46" s="9">
        <f>(613850+990782)/2</f>
        <v>802316</v>
      </c>
      <c r="H46">
        <v>11</v>
      </c>
      <c r="I46" s="9">
        <v>1120201</v>
      </c>
      <c r="J46">
        <v>13</v>
      </c>
      <c r="K46" s="9">
        <v>1303948</v>
      </c>
      <c r="L46">
        <v>8</v>
      </c>
      <c r="M46" s="9">
        <f>(622964+648952)/2</f>
        <v>635958</v>
      </c>
      <c r="N46">
        <v>11</v>
      </c>
      <c r="O46" s="3">
        <v>757637</v>
      </c>
      <c r="P46">
        <v>13</v>
      </c>
      <c r="Q46" s="3">
        <v>502668</v>
      </c>
      <c r="R46">
        <v>14</v>
      </c>
      <c r="S46" s="1">
        <v>496173</v>
      </c>
    </row>
    <row r="47" spans="2:19" ht="12.75">
      <c r="B47" s="4"/>
      <c r="C47" s="9"/>
      <c r="E47" s="9"/>
      <c r="G47" s="9"/>
      <c r="I47" s="9"/>
      <c r="K47" s="9"/>
      <c r="M47" s="9"/>
      <c r="O47" s="3"/>
      <c r="Q47" s="3"/>
      <c r="S47" s="1"/>
    </row>
    <row r="48" spans="1:19" ht="12.75">
      <c r="A48" t="s">
        <v>33</v>
      </c>
      <c r="B48" s="4">
        <v>23</v>
      </c>
      <c r="C48" s="9">
        <v>1714048</v>
      </c>
      <c r="D48">
        <v>34</v>
      </c>
      <c r="E48" s="9">
        <f>(2246790+2348983)/2</f>
        <v>2297886.5</v>
      </c>
      <c r="F48">
        <v>19</v>
      </c>
      <c r="G48" s="9">
        <v>2255210</v>
      </c>
      <c r="H48">
        <v>10</v>
      </c>
      <c r="I48" s="9">
        <f>(1628106+1861492)/2</f>
        <v>1744799</v>
      </c>
      <c r="J48">
        <v>19</v>
      </c>
      <c r="K48" s="9">
        <v>1123854</v>
      </c>
      <c r="L48">
        <v>24</v>
      </c>
      <c r="M48" s="9">
        <f>(1035895+1121676)/2</f>
        <v>1078785.5</v>
      </c>
      <c r="N48">
        <v>37</v>
      </c>
      <c r="O48" s="3">
        <v>927715</v>
      </c>
      <c r="P48">
        <v>7</v>
      </c>
      <c r="Q48" s="3">
        <v>768072</v>
      </c>
      <c r="R48">
        <v>19</v>
      </c>
      <c r="S48" s="1">
        <v>749837</v>
      </c>
    </row>
    <row r="49" spans="1:19" ht="12.75">
      <c r="A49" t="s">
        <v>34</v>
      </c>
      <c r="B49" s="4">
        <v>23</v>
      </c>
      <c r="C49" s="9">
        <v>1131584</v>
      </c>
      <c r="D49">
        <v>34</v>
      </c>
      <c r="E49" s="9">
        <f>(974395+998271)/2</f>
        <v>986333</v>
      </c>
      <c r="F49">
        <v>19</v>
      </c>
      <c r="G49" s="9">
        <v>1056756</v>
      </c>
      <c r="H49">
        <v>10</v>
      </c>
      <c r="I49" s="9">
        <f>(1051464+1206962)/2</f>
        <v>1129213</v>
      </c>
      <c r="J49">
        <v>19</v>
      </c>
      <c r="K49" s="9">
        <v>1055513</v>
      </c>
      <c r="L49">
        <v>24</v>
      </c>
      <c r="M49" s="9">
        <f>(664611+677327)/2</f>
        <v>670969</v>
      </c>
      <c r="N49">
        <v>37</v>
      </c>
      <c r="O49" s="3">
        <v>544875</v>
      </c>
      <c r="P49">
        <v>7</v>
      </c>
      <c r="Q49" s="3">
        <v>497570</v>
      </c>
      <c r="R49">
        <v>19</v>
      </c>
      <c r="S49" s="1">
        <v>319363</v>
      </c>
    </row>
    <row r="50" spans="2:19" ht="12.75">
      <c r="B50" s="4"/>
      <c r="C50" s="9"/>
      <c r="E50" s="9"/>
      <c r="G50" s="9"/>
      <c r="I50" s="9"/>
      <c r="K50" s="9"/>
      <c r="M50" s="9"/>
      <c r="O50" s="3"/>
      <c r="Q50" s="3"/>
      <c r="S50" s="1"/>
    </row>
    <row r="51" spans="1:19" ht="12.75">
      <c r="A51" t="s">
        <v>35</v>
      </c>
      <c r="B51" s="4">
        <v>12</v>
      </c>
      <c r="C51" s="9">
        <f>(2128564+2410298)/2</f>
        <v>2269431</v>
      </c>
      <c r="D51">
        <v>18</v>
      </c>
      <c r="E51" s="9">
        <f>(2724285+3000381)/2</f>
        <v>2862333</v>
      </c>
      <c r="F51">
        <v>2</v>
      </c>
      <c r="G51" s="9">
        <f>(2798725+1618074)/2</f>
        <v>2208399.5</v>
      </c>
      <c r="H51">
        <v>2</v>
      </c>
      <c r="I51" s="9">
        <f>(2985329+972095)/2</f>
        <v>1978712</v>
      </c>
      <c r="J51">
        <v>4</v>
      </c>
      <c r="K51" s="9">
        <v>1917756</v>
      </c>
      <c r="L51">
        <v>5</v>
      </c>
      <c r="M51" s="9">
        <v>1390159</v>
      </c>
      <c r="N51">
        <v>14</v>
      </c>
      <c r="O51" s="3">
        <f>(1232118+1393134)/2</f>
        <v>1312626</v>
      </c>
      <c r="P51">
        <v>0</v>
      </c>
      <c r="Q51" s="3"/>
      <c r="R51">
        <v>5</v>
      </c>
      <c r="S51" s="1">
        <v>716672</v>
      </c>
    </row>
    <row r="52" spans="1:19" ht="12.75">
      <c r="A52" t="s">
        <v>36</v>
      </c>
      <c r="B52" s="4">
        <v>12</v>
      </c>
      <c r="C52" s="9">
        <f>(1822153+2159319)/2</f>
        <v>1990736</v>
      </c>
      <c r="D52">
        <v>18</v>
      </c>
      <c r="E52" s="9">
        <f>(1638729+1804365)/2</f>
        <v>1721547</v>
      </c>
      <c r="F52">
        <v>2</v>
      </c>
      <c r="G52" s="9">
        <f>(1857839+1597053)/2</f>
        <v>1727446</v>
      </c>
      <c r="H52">
        <v>2</v>
      </c>
      <c r="I52" s="9">
        <f>(2996119+1399768)/2</f>
        <v>2197943.5</v>
      </c>
      <c r="J52">
        <v>4</v>
      </c>
      <c r="K52" s="9">
        <v>1962618</v>
      </c>
      <c r="L52">
        <v>5</v>
      </c>
      <c r="M52" s="9">
        <v>1254460</v>
      </c>
      <c r="N52">
        <v>14</v>
      </c>
      <c r="O52" s="3">
        <f>(806939+904831)/2</f>
        <v>855885</v>
      </c>
      <c r="P52">
        <v>0</v>
      </c>
      <c r="Q52" s="3"/>
      <c r="R52">
        <v>5</v>
      </c>
      <c r="S52" s="1">
        <v>244633</v>
      </c>
    </row>
    <row r="53" spans="9:19" ht="12.75">
      <c r="I53" s="8"/>
      <c r="O53" s="1"/>
      <c r="Q53" s="1"/>
      <c r="S53" s="1"/>
    </row>
    <row r="54" spans="1:19" ht="12.75">
      <c r="A54" t="s">
        <v>37</v>
      </c>
      <c r="I54" s="8"/>
      <c r="O54" s="1"/>
      <c r="Q54" s="1"/>
      <c r="S54" s="1"/>
    </row>
    <row r="55" spans="9:19" ht="12.75">
      <c r="I55" s="8"/>
      <c r="O55" s="1"/>
      <c r="Q55" s="1"/>
      <c r="S55" s="1"/>
    </row>
    <row r="56" spans="4:19" ht="12.75">
      <c r="D56" t="s">
        <v>39</v>
      </c>
      <c r="I56" s="8"/>
      <c r="O56" s="1"/>
      <c r="Q56" s="1"/>
      <c r="S56" s="1"/>
    </row>
    <row r="57" spans="9:19" ht="12.75">
      <c r="I57" s="8"/>
      <c r="O57" s="1"/>
      <c r="Q57" s="1"/>
      <c r="S57" s="1"/>
    </row>
  </sheetData>
  <sheetProtection/>
  <mergeCells count="2">
    <mergeCell ref="B1:S1"/>
    <mergeCell ref="B29:S29"/>
  </mergeCells>
  <printOptions/>
  <pageMargins left="0.25" right="0.16" top="0.5" bottom="0.5" header="0.5" footer="0.5"/>
  <pageSetup horizontalDpi="1200" verticalDpi="12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2009-12-04T16:10:10Z</cp:lastPrinted>
  <dcterms:created xsi:type="dcterms:W3CDTF">2003-05-27T16:31:19Z</dcterms:created>
  <dcterms:modified xsi:type="dcterms:W3CDTF">2009-12-04T16:10:27Z</dcterms:modified>
  <cp:category/>
  <cp:version/>
  <cp:contentType/>
  <cp:contentStatus/>
</cp:coreProperties>
</file>