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2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<sst xmlns="http://schemas.openxmlformats.org/spreadsheetml/2006/main" count="144" uniqueCount="27">
  <si>
    <t>Median Activity of House General Election Candidates</t>
  </si>
  <si>
    <t xml:space="preserve">Number of </t>
  </si>
  <si>
    <t>Candidates</t>
  </si>
  <si>
    <t>Receipts</t>
  </si>
  <si>
    <t>Disbursements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</si>
  <si>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</si>
  <si>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</si>
  <si>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</si>
  <si>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</si>
  <si>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</si>
  <si>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Number of House Nonincumbents Who</t>
  </si>
  <si>
    <t>Reported receipts of at least $100,000</t>
  </si>
  <si>
    <t>Percent of</t>
  </si>
  <si>
    <t>Number</t>
  </si>
  <si>
    <t>Category</t>
  </si>
  <si>
    <t>Dem Chl</t>
  </si>
  <si>
    <t>Dem Open</t>
  </si>
  <si>
    <t>Rep Chl</t>
  </si>
  <si>
    <t>Rep Open</t>
  </si>
  <si>
    <t>Reported receipts of at least $200,000</t>
  </si>
  <si>
    <t>Reported receipts of at least $400,000</t>
  </si>
  <si>
    <t>Total Number of Incumbents Seeking Reelection</t>
  </si>
  <si>
    <t>and Number of Open Seat Districts</t>
  </si>
  <si>
    <t>No. of Incumbents</t>
  </si>
  <si>
    <t>No. of Open Seats</t>
  </si>
  <si>
    <t>(The number of incumbents plus open seats does not always equal the total number</t>
  </si>
  <si>
    <t>of districts because some districts had two incumbents running in 1992 and 2002.)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</si>
</sst>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  <numFmt numFmtId="168" formatCode="[$-409]h:mm:ss\ AM/PM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PageLayoutView="0" workbookViewId="0" topLeftCell="A35">
      <selection activeCell="A42" sqref="A42:IV42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2.7109375" style="2" customWidth="1"/>
    <col min="4" max="4" width="13.57421875" style="2" customWidth="1"/>
    <col min="5" max="6" width="11.7109375" style="0" customWidth="1"/>
    <col min="7" max="7" width="13.421875" style="0" customWidth="1"/>
    <col min="8" max="8" width="10.28125" style="0" customWidth="1"/>
    <col min="9" max="9" width="10.7109375" style="0" customWidth="1"/>
    <col min="10" max="10" width="12.7109375" style="0" customWidth="1"/>
    <col min="11" max="11" width="10.421875" style="0" customWidth="1"/>
    <col min="12" max="12" width="9.8515625" style="0" bestFit="1" customWidth="1"/>
    <col min="13" max="13" width="13.421875" style="0" customWidth="1"/>
    <col min="14" max="14" width="9.7109375" style="0" customWidth="1"/>
    <col min="15" max="15" width="9.8515625" style="0" bestFit="1" customWidth="1"/>
    <col min="16" max="16" width="12.7109375" style="0" bestFit="1" customWidth="1"/>
    <col min="19" max="19" width="12.7109375" style="0" bestFit="1" customWidth="1"/>
    <col min="21" max="21" width="9.7109375" style="0" customWidth="1"/>
    <col min="22" max="22" width="12.7109375" style="0" bestFit="1" customWidth="1"/>
    <col min="25" max="25" width="13.57421875" style="0" customWidth="1"/>
    <col min="26" max="26" width="12.7109375" style="0" customWidth="1"/>
    <col min="29" max="29" width="12.7109375" style="6" bestFit="1" customWidth="1"/>
  </cols>
  <sheetData>
    <row r="1" spans="1:25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8"/>
      <c r="U1" s="18"/>
      <c r="V1" s="18"/>
      <c r="W1" s="18"/>
      <c r="X1" s="18"/>
      <c r="Y1" s="18"/>
    </row>
    <row r="3" spans="3:26" ht="12.75">
      <c r="C3" s="13">
        <v>2008</v>
      </c>
      <c r="F3">
        <v>2006</v>
      </c>
      <c r="I3">
        <v>2004</v>
      </c>
      <c r="L3">
        <v>2002</v>
      </c>
      <c r="O3">
        <v>2000</v>
      </c>
      <c r="P3" s="1"/>
      <c r="R3">
        <v>1998</v>
      </c>
      <c r="S3" s="1"/>
      <c r="Z3" s="6"/>
    </row>
    <row r="4" spans="2:26" ht="12.75">
      <c r="B4" t="s">
        <v>1</v>
      </c>
      <c r="D4" s="3"/>
      <c r="E4" t="s">
        <v>1</v>
      </c>
      <c r="G4" s="1"/>
      <c r="H4" t="s">
        <v>1</v>
      </c>
      <c r="J4" s="1"/>
      <c r="K4" t="s">
        <v>1</v>
      </c>
      <c r="M4" s="1"/>
      <c r="N4" t="s">
        <v>1</v>
      </c>
      <c r="P4" s="1"/>
      <c r="Q4" t="s">
        <v>1</v>
      </c>
      <c r="S4" s="1"/>
      <c r="Z4" s="6"/>
    </row>
    <row r="5" spans="2:26" ht="12.75">
      <c r="B5" t="s">
        <v>2</v>
      </c>
      <c r="C5" s="14" t="s">
        <v>3</v>
      </c>
      <c r="D5" s="16" t="s">
        <v>4</v>
      </c>
      <c r="E5" t="s">
        <v>2</v>
      </c>
      <c r="F5" s="11" t="s">
        <v>3</v>
      </c>
      <c r="G5" s="17" t="s">
        <v>4</v>
      </c>
      <c r="H5" t="s">
        <v>2</v>
      </c>
      <c r="I5" s="11" t="s">
        <v>3</v>
      </c>
      <c r="J5" s="17" t="s">
        <v>4</v>
      </c>
      <c r="K5" t="s">
        <v>2</v>
      </c>
      <c r="L5" s="11" t="s">
        <v>3</v>
      </c>
      <c r="M5" s="17" t="s">
        <v>4</v>
      </c>
      <c r="N5" t="s">
        <v>2</v>
      </c>
      <c r="O5" s="11" t="s">
        <v>3</v>
      </c>
      <c r="P5" s="17" t="s">
        <v>4</v>
      </c>
      <c r="Q5" t="s">
        <v>2</v>
      </c>
      <c r="R5" s="11" t="s">
        <v>3</v>
      </c>
      <c r="S5" s="17" t="s">
        <v>4</v>
      </c>
      <c r="Z5" s="6"/>
    </row>
    <row r="6" spans="1:26" ht="12.75">
      <c r="A6" t="s">
        <v>5</v>
      </c>
      <c r="D6" s="3"/>
      <c r="G6" s="1"/>
      <c r="J6" s="1"/>
      <c r="M6" s="1"/>
      <c r="P6" s="1"/>
      <c r="S6" s="1"/>
      <c r="Z6" s="6"/>
    </row>
    <row r="7" spans="1:29" ht="12.75">
      <c r="A7" t="s">
        <v>6</v>
      </c>
      <c r="B7" s="11">
        <v>232</v>
      </c>
      <c r="C7" s="2">
        <f>(1192234+1191009)/2</f>
        <v>1191621.5</v>
      </c>
      <c r="D7" s="3">
        <f>(1033239+1021896)/2</f>
        <v>1027567.5</v>
      </c>
      <c r="E7">
        <v>196</v>
      </c>
      <c r="F7" s="2">
        <f>(919515+923775)/2</f>
        <v>921645</v>
      </c>
      <c r="G7" s="3">
        <f>(804767+800298)/2</f>
        <v>802532.5</v>
      </c>
      <c r="H7">
        <v>193</v>
      </c>
      <c r="I7" s="2">
        <v>818151</v>
      </c>
      <c r="J7" s="3">
        <v>757300</v>
      </c>
      <c r="K7">
        <v>193</v>
      </c>
      <c r="L7" s="2">
        <v>743096</v>
      </c>
      <c r="M7" s="3">
        <v>647649</v>
      </c>
      <c r="N7">
        <v>206</v>
      </c>
      <c r="O7" s="2">
        <f>(668423+670149)/2</f>
        <v>669286</v>
      </c>
      <c r="P7" s="3">
        <f>(550063+550240)/2</f>
        <v>550151.5</v>
      </c>
      <c r="Q7">
        <v>194</v>
      </c>
      <c r="R7" s="2">
        <f>(543783+543804)/2</f>
        <v>543793.5</v>
      </c>
      <c r="S7" s="3">
        <f>(433816+437247)/2</f>
        <v>435531.5</v>
      </c>
      <c r="Z7" s="12"/>
      <c r="AB7" s="4"/>
      <c r="AC7" s="12"/>
    </row>
    <row r="8" spans="1:29" ht="12.75">
      <c r="A8" t="s">
        <v>7</v>
      </c>
      <c r="B8" s="11">
        <v>166</v>
      </c>
      <c r="C8" s="2">
        <f>(135641+132418)/2</f>
        <v>134029.5</v>
      </c>
      <c r="D8" s="3">
        <f>(128896+123660)/2</f>
        <v>126278</v>
      </c>
      <c r="E8">
        <v>221</v>
      </c>
      <c r="F8" s="2">
        <v>120958</v>
      </c>
      <c r="G8" s="3">
        <v>118456</v>
      </c>
      <c r="H8">
        <v>177</v>
      </c>
      <c r="I8" s="2">
        <v>59861</v>
      </c>
      <c r="J8" s="3">
        <v>58826</v>
      </c>
      <c r="K8">
        <v>160</v>
      </c>
      <c r="L8" s="2">
        <f>(23421+25793)/2</f>
        <v>24607</v>
      </c>
      <c r="M8" s="3">
        <f>(22076+23316)/2</f>
        <v>22696</v>
      </c>
      <c r="N8">
        <v>178</v>
      </c>
      <c r="O8" s="2">
        <f>(70030+70127)/2</f>
        <v>70078.5</v>
      </c>
      <c r="P8" s="3">
        <f>(65607+69884)/2</f>
        <v>67745.5</v>
      </c>
      <c r="Q8">
        <v>162</v>
      </c>
      <c r="R8" s="2">
        <f>(56589+61393)/2</f>
        <v>58991</v>
      </c>
      <c r="S8" s="3">
        <f>(50454+53065)/2</f>
        <v>51759.5</v>
      </c>
      <c r="Z8" s="12"/>
      <c r="AB8" s="4"/>
      <c r="AC8" s="12"/>
    </row>
    <row r="9" spans="1:29" ht="12.75">
      <c r="A9" t="s">
        <v>8</v>
      </c>
      <c r="B9" s="11">
        <v>41</v>
      </c>
      <c r="C9" s="2">
        <v>1564740</v>
      </c>
      <c r="D9" s="3">
        <v>1389054</v>
      </c>
      <c r="E9">
        <v>29</v>
      </c>
      <c r="F9" s="2">
        <v>1424355</v>
      </c>
      <c r="G9" s="3">
        <v>1374988</v>
      </c>
      <c r="H9">
        <v>33</v>
      </c>
      <c r="I9" s="2">
        <v>920183</v>
      </c>
      <c r="J9" s="3">
        <v>838834</v>
      </c>
      <c r="K9">
        <v>45</v>
      </c>
      <c r="L9" s="2">
        <v>988539</v>
      </c>
      <c r="M9" s="3">
        <v>962205</v>
      </c>
      <c r="N9">
        <v>32</v>
      </c>
      <c r="O9" s="2">
        <f>(805554+869953)/2</f>
        <v>837753.5</v>
      </c>
      <c r="P9" s="3">
        <f>(811060+858204)/2</f>
        <v>834632</v>
      </c>
      <c r="Q9">
        <v>34</v>
      </c>
      <c r="R9" s="2">
        <f>(660590+669687)/2</f>
        <v>665138.5</v>
      </c>
      <c r="S9" s="3">
        <f>(648952+654887)/2</f>
        <v>651919.5</v>
      </c>
      <c r="Z9" s="12"/>
      <c r="AB9" s="4"/>
      <c r="AC9" s="12"/>
    </row>
    <row r="10" spans="2:29" ht="12.75">
      <c r="B10" s="11"/>
      <c r="D10" s="3"/>
      <c r="F10" s="2"/>
      <c r="G10" s="3"/>
      <c r="I10" s="2"/>
      <c r="J10" s="3"/>
      <c r="L10" s="2"/>
      <c r="M10" s="3"/>
      <c r="O10" s="2"/>
      <c r="P10" s="3"/>
      <c r="R10" s="2"/>
      <c r="S10" s="3"/>
      <c r="Z10" s="12"/>
      <c r="AB10" s="4"/>
      <c r="AC10" s="12"/>
    </row>
    <row r="11" spans="1:29" ht="12.75">
      <c r="A11" t="s">
        <v>9</v>
      </c>
      <c r="B11" s="11"/>
      <c r="D11" s="3"/>
      <c r="F11" s="2"/>
      <c r="G11" s="3"/>
      <c r="I11" s="2"/>
      <c r="J11" s="3"/>
      <c r="L11" s="2"/>
      <c r="M11" s="3"/>
      <c r="O11" s="2"/>
      <c r="P11" s="3"/>
      <c r="R11" s="2"/>
      <c r="S11" s="3"/>
      <c r="Z11" s="12"/>
      <c r="AB11" s="4"/>
      <c r="AC11" s="12"/>
    </row>
    <row r="12" spans="1:29" ht="12.75">
      <c r="A12" t="s">
        <v>6</v>
      </c>
      <c r="B12" s="11">
        <v>170</v>
      </c>
      <c r="C12" s="2">
        <f>(1246329+1246273)/2</f>
        <v>1246301</v>
      </c>
      <c r="D12" s="3">
        <f>(1206620+1192624)/2</f>
        <v>1199622</v>
      </c>
      <c r="E12">
        <v>210</v>
      </c>
      <c r="F12" s="2">
        <f>(1132530+826242)/2</f>
        <v>979386</v>
      </c>
      <c r="G12" s="3">
        <f>(1132530+1134332)/2</f>
        <v>1133431</v>
      </c>
      <c r="H12">
        <v>210</v>
      </c>
      <c r="I12" s="2">
        <f>(996961+1002859)/2</f>
        <v>999910</v>
      </c>
      <c r="J12" s="3">
        <f>(858666+859083)/2</f>
        <v>858874.5</v>
      </c>
      <c r="K12">
        <v>199</v>
      </c>
      <c r="L12" s="2">
        <v>798216</v>
      </c>
      <c r="M12" s="3">
        <v>759363</v>
      </c>
      <c r="N12">
        <v>197</v>
      </c>
      <c r="O12" s="2">
        <v>782025</v>
      </c>
      <c r="P12" s="3">
        <v>703496</v>
      </c>
      <c r="Q12">
        <v>211</v>
      </c>
      <c r="R12" s="2">
        <v>644432</v>
      </c>
      <c r="S12" s="3">
        <v>546599</v>
      </c>
      <c r="Z12" s="12"/>
      <c r="AB12" s="4"/>
      <c r="AC12" s="12"/>
    </row>
    <row r="13" spans="1:29" ht="12.75">
      <c r="A13" t="s">
        <v>7</v>
      </c>
      <c r="B13" s="11">
        <v>195</v>
      </c>
      <c r="C13" s="2">
        <v>29716</v>
      </c>
      <c r="D13" s="3">
        <v>28085</v>
      </c>
      <c r="E13">
        <v>154</v>
      </c>
      <c r="F13" s="2">
        <f>(28808+29174)/2</f>
        <v>28991</v>
      </c>
      <c r="G13" s="3">
        <f>(27142+27434)/2</f>
        <v>27288</v>
      </c>
      <c r="H13">
        <v>163</v>
      </c>
      <c r="I13" s="2">
        <v>48636</v>
      </c>
      <c r="J13" s="3">
        <v>47892</v>
      </c>
      <c r="K13">
        <v>163</v>
      </c>
      <c r="L13" s="2">
        <v>29822</v>
      </c>
      <c r="M13" s="3">
        <v>28970</v>
      </c>
      <c r="N13">
        <v>175</v>
      </c>
      <c r="O13" s="2">
        <v>36085</v>
      </c>
      <c r="P13" s="3">
        <v>36158</v>
      </c>
      <c r="Q13">
        <v>149</v>
      </c>
      <c r="R13" s="2">
        <v>74338</v>
      </c>
      <c r="S13" s="3">
        <v>71534</v>
      </c>
      <c r="Z13" s="12"/>
      <c r="AB13" s="4"/>
      <c r="AC13" s="12"/>
    </row>
    <row r="14" spans="1:29" ht="12.75">
      <c r="A14" t="s">
        <v>8</v>
      </c>
      <c r="B14" s="11">
        <v>39</v>
      </c>
      <c r="C14" s="2">
        <v>1282674</v>
      </c>
      <c r="D14" s="3">
        <v>1276540</v>
      </c>
      <c r="E14">
        <v>29</v>
      </c>
      <c r="F14" s="2">
        <v>1133132</v>
      </c>
      <c r="G14" s="3">
        <v>1066716</v>
      </c>
      <c r="H14">
        <v>36</v>
      </c>
      <c r="I14" s="2">
        <f>(1271864+1383408)/2</f>
        <v>1327636</v>
      </c>
      <c r="J14" s="3">
        <f>(1224431+1367710)/2</f>
        <v>1296070.5</v>
      </c>
      <c r="K14">
        <v>44</v>
      </c>
      <c r="L14" s="2">
        <f>(1129835+1200715)/2</f>
        <v>1165275</v>
      </c>
      <c r="M14" s="3">
        <f>(1127320+1178971)/2</f>
        <v>1153145.5</v>
      </c>
      <c r="N14">
        <v>32</v>
      </c>
      <c r="O14" s="2">
        <f>(1111218+1109916)/2</f>
        <v>1110567</v>
      </c>
      <c r="P14" s="3">
        <f>(1097074+1092585)/2</f>
        <v>1094829.5</v>
      </c>
      <c r="Q14">
        <v>32</v>
      </c>
      <c r="R14" s="2">
        <f>(874074+875220)/2</f>
        <v>874647</v>
      </c>
      <c r="S14" s="3">
        <f>(818624+851862)/2</f>
        <v>835243</v>
      </c>
      <c r="Z14" s="12"/>
      <c r="AB14" s="4"/>
      <c r="AC14" s="12"/>
    </row>
    <row r="15" spans="18:19" ht="12.75">
      <c r="R15" s="2"/>
      <c r="S15" s="2"/>
    </row>
    <row r="17" spans="9:13" ht="12.75">
      <c r="I17">
        <v>1996</v>
      </c>
      <c r="J17" s="1"/>
      <c r="L17">
        <v>1994</v>
      </c>
      <c r="M17" s="1"/>
    </row>
    <row r="18" spans="8:13" ht="12.75">
      <c r="H18" t="s">
        <v>1</v>
      </c>
      <c r="J18" s="1"/>
      <c r="K18" t="s">
        <v>1</v>
      </c>
      <c r="M18" s="1"/>
    </row>
    <row r="19" spans="8:13" ht="12.75">
      <c r="H19" t="s">
        <v>2</v>
      </c>
      <c r="I19" t="s">
        <v>3</v>
      </c>
      <c r="J19" s="1" t="s">
        <v>4</v>
      </c>
      <c r="K19" t="s">
        <v>2</v>
      </c>
      <c r="L19" t="s">
        <v>3</v>
      </c>
      <c r="M19" s="1" t="s">
        <v>4</v>
      </c>
    </row>
    <row r="20" spans="10:13" ht="12.75">
      <c r="J20" s="1"/>
      <c r="M20" s="1"/>
    </row>
    <row r="21" spans="8:13" ht="12.75">
      <c r="H21">
        <v>170</v>
      </c>
      <c r="I21" s="4">
        <f>(522163+523876)/2</f>
        <v>523019.5</v>
      </c>
      <c r="J21" s="5">
        <f>(465863+477269)/2</f>
        <v>471566</v>
      </c>
      <c r="K21">
        <v>226</v>
      </c>
      <c r="L21" s="4">
        <v>534172</v>
      </c>
      <c r="M21" s="5">
        <v>501155</v>
      </c>
    </row>
    <row r="22" spans="8:13" ht="12.75">
      <c r="H22">
        <v>211</v>
      </c>
      <c r="I22" s="4">
        <v>112694</v>
      </c>
      <c r="J22" s="5">
        <v>112343</v>
      </c>
      <c r="K22">
        <v>130</v>
      </c>
      <c r="L22" s="4">
        <v>63092</v>
      </c>
      <c r="M22" s="5">
        <v>60989</v>
      </c>
    </row>
    <row r="23" spans="8:13" ht="12.75">
      <c r="H23">
        <v>53</v>
      </c>
      <c r="I23" s="4">
        <v>609190</v>
      </c>
      <c r="J23" s="5">
        <v>604865</v>
      </c>
      <c r="K23">
        <v>47</v>
      </c>
      <c r="L23" s="4">
        <v>514543</v>
      </c>
      <c r="M23" s="5">
        <v>514071</v>
      </c>
    </row>
    <row r="24" spans="9:13" ht="12.75">
      <c r="I24" s="4"/>
      <c r="J24" s="5"/>
      <c r="L24" s="4"/>
      <c r="M24" s="5"/>
    </row>
    <row r="25" spans="9:13" ht="12.75">
      <c r="I25" s="4"/>
      <c r="J25" s="5"/>
      <c r="L25" s="4"/>
      <c r="M25" s="5"/>
    </row>
    <row r="26" spans="8:13" ht="12.75">
      <c r="H26">
        <v>213</v>
      </c>
      <c r="I26" s="4">
        <v>700220</v>
      </c>
      <c r="J26" s="5">
        <v>610166</v>
      </c>
      <c r="K26">
        <v>157</v>
      </c>
      <c r="L26" s="4">
        <v>473192</v>
      </c>
      <c r="M26" s="5">
        <v>416080</v>
      </c>
    </row>
    <row r="27" spans="8:13" ht="12.75">
      <c r="H27">
        <v>172</v>
      </c>
      <c r="I27" s="4">
        <f>(78374+83133)/2</f>
        <v>80753.5</v>
      </c>
      <c r="J27" s="5">
        <f>(77796+77978)/2</f>
        <v>77887</v>
      </c>
      <c r="K27">
        <v>217</v>
      </c>
      <c r="L27" s="4">
        <v>115999</v>
      </c>
      <c r="M27" s="5">
        <v>114884</v>
      </c>
    </row>
    <row r="28" spans="8:13" ht="12.75">
      <c r="H28">
        <v>51</v>
      </c>
      <c r="I28" s="4">
        <v>609524</v>
      </c>
      <c r="J28" s="5">
        <v>591536</v>
      </c>
      <c r="K28">
        <v>47</v>
      </c>
      <c r="L28" s="4">
        <v>581634</v>
      </c>
      <c r="M28" s="5">
        <v>580409</v>
      </c>
    </row>
    <row r="31" spans="1:19" ht="12.75">
      <c r="A31" s="15" t="s">
        <v>10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5" t="s">
        <v>11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4" ht="12.75">
      <c r="A33" s="2"/>
      <c r="B33" s="2"/>
      <c r="C33"/>
      <c r="D33"/>
    </row>
    <row r="34" spans="2:19" ht="12.75">
      <c r="B34">
        <v>2008</v>
      </c>
      <c r="C34"/>
      <c r="D34">
        <v>2006</v>
      </c>
      <c r="F34">
        <v>2004</v>
      </c>
      <c r="H34">
        <v>2002</v>
      </c>
      <c r="J34">
        <v>2000</v>
      </c>
      <c r="K34" s="1"/>
      <c r="L34">
        <v>1998</v>
      </c>
      <c r="M34" s="1"/>
      <c r="N34">
        <v>1996</v>
      </c>
      <c r="O34" s="1"/>
      <c r="P34">
        <v>1994</v>
      </c>
      <c r="Q34" s="1"/>
      <c r="R34">
        <v>1992</v>
      </c>
      <c r="S34" s="1"/>
    </row>
    <row r="35" spans="3:19" ht="12.75">
      <c r="C35" s="1" t="s">
        <v>12</v>
      </c>
      <c r="D35"/>
      <c r="E35" s="1" t="s">
        <v>12</v>
      </c>
      <c r="G35" s="1" t="s">
        <v>12</v>
      </c>
      <c r="I35" s="1" t="s">
        <v>12</v>
      </c>
      <c r="K35" s="1" t="s">
        <v>12</v>
      </c>
      <c r="M35" s="1" t="s">
        <v>12</v>
      </c>
      <c r="O35" s="1" t="s">
        <v>12</v>
      </c>
      <c r="Q35" s="1" t="s">
        <v>12</v>
      </c>
      <c r="S35" s="1" t="s">
        <v>12</v>
      </c>
    </row>
    <row r="36" spans="2:19" ht="12.75">
      <c r="B36" t="s">
        <v>13</v>
      </c>
      <c r="C36" s="1" t="s">
        <v>14</v>
      </c>
      <c r="D36" t="s">
        <v>13</v>
      </c>
      <c r="E36" s="1" t="s">
        <v>14</v>
      </c>
      <c r="F36" t="s">
        <v>13</v>
      </c>
      <c r="G36" s="1" t="s">
        <v>14</v>
      </c>
      <c r="H36" t="s">
        <v>13</v>
      </c>
      <c r="I36" s="1" t="s">
        <v>14</v>
      </c>
      <c r="J36" t="s">
        <v>13</v>
      </c>
      <c r="K36" s="1" t="s">
        <v>14</v>
      </c>
      <c r="L36" t="s">
        <v>13</v>
      </c>
      <c r="M36" s="1" t="s">
        <v>14</v>
      </c>
      <c r="N36" t="s">
        <v>13</v>
      </c>
      <c r="O36" s="1" t="s">
        <v>14</v>
      </c>
      <c r="P36" t="s">
        <v>13</v>
      </c>
      <c r="Q36" s="1" t="s">
        <v>14</v>
      </c>
      <c r="R36" t="s">
        <v>13</v>
      </c>
      <c r="S36" s="1" t="s">
        <v>14</v>
      </c>
    </row>
    <row r="37" spans="1:19" ht="12.75">
      <c r="A37" t="s">
        <v>15</v>
      </c>
      <c r="B37">
        <v>91</v>
      </c>
      <c r="C37" s="7">
        <f>91/166</f>
        <v>0.5481927710843374</v>
      </c>
      <c r="D37">
        <v>121</v>
      </c>
      <c r="E37" s="7">
        <f>121/221</f>
        <v>0.5475113122171946</v>
      </c>
      <c r="F37">
        <v>70</v>
      </c>
      <c r="G37" s="7">
        <f>F37/H8</f>
        <v>0.3954802259887006</v>
      </c>
      <c r="H37">
        <v>53</v>
      </c>
      <c r="I37" s="7">
        <f>H37/160</f>
        <v>0.33125</v>
      </c>
      <c r="J37">
        <v>79</v>
      </c>
      <c r="K37" s="7">
        <f>J37/N8</f>
        <v>0.4438202247191011</v>
      </c>
      <c r="L37">
        <v>70</v>
      </c>
      <c r="M37" s="7">
        <f>L37/162</f>
        <v>0.43209876543209874</v>
      </c>
      <c r="N37">
        <v>108</v>
      </c>
      <c r="O37" s="7">
        <f>N37/211</f>
        <v>0.5118483412322274</v>
      </c>
      <c r="P37">
        <v>52</v>
      </c>
      <c r="Q37" s="7">
        <v>0.4</v>
      </c>
      <c r="R37">
        <v>60</v>
      </c>
      <c r="S37" s="7">
        <v>0.4286</v>
      </c>
    </row>
    <row r="38" spans="1:19" ht="12.75">
      <c r="A38" t="s">
        <v>16</v>
      </c>
      <c r="B38">
        <v>38</v>
      </c>
      <c r="C38" s="7">
        <f>38/41</f>
        <v>0.926829268292683</v>
      </c>
      <c r="D38">
        <v>27</v>
      </c>
      <c r="E38" s="7">
        <f>27/29</f>
        <v>0.9310344827586207</v>
      </c>
      <c r="F38">
        <v>23</v>
      </c>
      <c r="G38" s="7">
        <f>F38/H9</f>
        <v>0.696969696969697</v>
      </c>
      <c r="H38">
        <v>38</v>
      </c>
      <c r="I38" s="7">
        <f>H38/45</f>
        <v>0.8444444444444444</v>
      </c>
      <c r="J38">
        <v>24</v>
      </c>
      <c r="K38" s="7">
        <f>J38/N9</f>
        <v>0.75</v>
      </c>
      <c r="L38">
        <v>31</v>
      </c>
      <c r="M38" s="7">
        <f>31/34</f>
        <v>0.9117647058823529</v>
      </c>
      <c r="N38">
        <v>49</v>
      </c>
      <c r="O38" s="7">
        <f>N38/53</f>
        <v>0.9245283018867925</v>
      </c>
      <c r="P38">
        <v>46</v>
      </c>
      <c r="Q38" s="7">
        <v>0.9787</v>
      </c>
      <c r="R38">
        <v>73</v>
      </c>
      <c r="S38" s="7">
        <v>0.9865</v>
      </c>
    </row>
    <row r="39" spans="1:19" ht="12.75">
      <c r="A39" t="s">
        <v>17</v>
      </c>
      <c r="B39">
        <v>61</v>
      </c>
      <c r="C39" s="7">
        <f>61/195</f>
        <v>0.3128205128205128</v>
      </c>
      <c r="D39">
        <v>45</v>
      </c>
      <c r="E39" s="7">
        <f>45/154</f>
        <v>0.2922077922077922</v>
      </c>
      <c r="F39">
        <v>62</v>
      </c>
      <c r="G39" s="7">
        <f>F39/H13</f>
        <v>0.3803680981595092</v>
      </c>
      <c r="H39">
        <v>49</v>
      </c>
      <c r="I39" s="7">
        <f>H39/162</f>
        <v>0.30246913580246915</v>
      </c>
      <c r="J39">
        <v>63</v>
      </c>
      <c r="K39" s="7">
        <f>J39/N13</f>
        <v>0.36</v>
      </c>
      <c r="L39">
        <v>68</v>
      </c>
      <c r="M39" s="7">
        <f>L39/149</f>
        <v>0.4563758389261745</v>
      </c>
      <c r="N39">
        <v>79</v>
      </c>
      <c r="O39" s="7">
        <f>N39/172</f>
        <v>0.45930232558139533</v>
      </c>
      <c r="P39">
        <v>117</v>
      </c>
      <c r="Q39" s="7">
        <v>0.5392</v>
      </c>
      <c r="R39">
        <v>100</v>
      </c>
      <c r="S39" s="7">
        <v>0.463</v>
      </c>
    </row>
    <row r="40" spans="1:19" ht="12.75">
      <c r="A40" t="s">
        <v>18</v>
      </c>
      <c r="B40">
        <v>34</v>
      </c>
      <c r="C40" s="7">
        <f>34/39</f>
        <v>0.8717948717948718</v>
      </c>
      <c r="D40">
        <v>26</v>
      </c>
      <c r="E40" s="7">
        <f>26/29</f>
        <v>0.896551724137931</v>
      </c>
      <c r="F40">
        <v>30</v>
      </c>
      <c r="G40" s="7">
        <f>F40/H14</f>
        <v>0.8333333333333334</v>
      </c>
      <c r="H40">
        <v>42</v>
      </c>
      <c r="I40" s="7">
        <f>H40/44</f>
        <v>0.9545454545454546</v>
      </c>
      <c r="J40">
        <v>30</v>
      </c>
      <c r="K40" s="7">
        <f>J40/N14</f>
        <v>0.9375</v>
      </c>
      <c r="L40">
        <v>26</v>
      </c>
      <c r="M40" s="7">
        <f>26/32</f>
        <v>0.8125</v>
      </c>
      <c r="N40">
        <v>47</v>
      </c>
      <c r="O40" s="7">
        <f>N40/51</f>
        <v>0.9215686274509803</v>
      </c>
      <c r="P40">
        <v>46</v>
      </c>
      <c r="Q40" s="7">
        <v>0.9787</v>
      </c>
      <c r="R40">
        <v>57</v>
      </c>
      <c r="S40" s="7">
        <v>0.8143</v>
      </c>
    </row>
    <row r="41" spans="1:29" ht="12.75">
      <c r="A41" s="2"/>
      <c r="B41" s="2"/>
      <c r="C41"/>
      <c r="D41"/>
      <c r="E41" s="9"/>
      <c r="J41" s="9"/>
      <c r="L41" s="9"/>
      <c r="P41" s="6"/>
      <c r="R41" s="6"/>
      <c r="W41" s="6"/>
      <c r="X41" s="6"/>
      <c r="Y41" s="6"/>
      <c r="Z41" s="6"/>
      <c r="AA41" s="6"/>
      <c r="AC41"/>
    </row>
    <row r="42" spans="1:29" ht="12.75">
      <c r="A42" s="2"/>
      <c r="B42" s="2"/>
      <c r="C42"/>
      <c r="D42"/>
      <c r="E42" s="9"/>
      <c r="J42" s="9"/>
      <c r="L42" s="9"/>
      <c r="P42" s="6"/>
      <c r="R42" s="6"/>
      <c r="W42" s="6"/>
      <c r="X42" s="6"/>
      <c r="Y42" s="6"/>
      <c r="Z42" s="6"/>
      <c r="AA42" s="6"/>
      <c r="AC42"/>
    </row>
    <row r="43" spans="1:29" ht="12.75">
      <c r="A43" s="15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8"/>
      <c r="U43" s="18"/>
      <c r="W43" s="6"/>
      <c r="X43" s="6"/>
      <c r="Y43" s="6"/>
      <c r="Z43" s="6"/>
      <c r="AA43" s="6"/>
      <c r="AC43"/>
    </row>
    <row r="44" spans="1:29" ht="12.75">
      <c r="A44" s="2"/>
      <c r="B44" s="2"/>
      <c r="C44"/>
      <c r="D44"/>
      <c r="E44" s="9"/>
      <c r="J44" s="9"/>
      <c r="W44" s="6"/>
      <c r="X44" s="6"/>
      <c r="Y44" s="6"/>
      <c r="Z44" s="6"/>
      <c r="AA44" s="6"/>
      <c r="AC44"/>
    </row>
    <row r="45" spans="2:29" ht="12.75">
      <c r="B45">
        <v>2008</v>
      </c>
      <c r="C45"/>
      <c r="D45">
        <v>2006</v>
      </c>
      <c r="E45" s="9"/>
      <c r="F45">
        <v>2004</v>
      </c>
      <c r="H45">
        <v>2002</v>
      </c>
      <c r="I45" s="9"/>
      <c r="J45">
        <v>2000</v>
      </c>
      <c r="K45" s="7"/>
      <c r="L45">
        <v>1998</v>
      </c>
      <c r="M45" s="1"/>
      <c r="N45">
        <v>1996</v>
      </c>
      <c r="O45" s="1"/>
      <c r="P45">
        <v>1994</v>
      </c>
      <c r="Q45" s="1"/>
      <c r="R45">
        <v>1992</v>
      </c>
      <c r="S45" s="1"/>
      <c r="W45" s="8"/>
      <c r="X45" s="8"/>
      <c r="Y45" s="6"/>
      <c r="Z45" s="8"/>
      <c r="AA45" s="8"/>
      <c r="AC45"/>
    </row>
    <row r="46" spans="3:29" ht="12.75">
      <c r="C46" s="1" t="s">
        <v>12</v>
      </c>
      <c r="D46"/>
      <c r="E46" s="7" t="s">
        <v>12</v>
      </c>
      <c r="G46" s="1" t="s">
        <v>12</v>
      </c>
      <c r="I46" s="7" t="s">
        <v>12</v>
      </c>
      <c r="K46" s="7" t="s">
        <v>12</v>
      </c>
      <c r="M46" s="1" t="s">
        <v>12</v>
      </c>
      <c r="O46" s="1" t="s">
        <v>12</v>
      </c>
      <c r="Q46" s="1" t="s">
        <v>12</v>
      </c>
      <c r="S46" s="1" t="s">
        <v>12</v>
      </c>
      <c r="W46" s="8"/>
      <c r="X46" s="8"/>
      <c r="Y46" s="6"/>
      <c r="Z46" s="8"/>
      <c r="AA46" s="8"/>
      <c r="AC46"/>
    </row>
    <row r="47" spans="2:29" ht="12.75">
      <c r="B47" t="s">
        <v>13</v>
      </c>
      <c r="C47" s="1" t="s">
        <v>14</v>
      </c>
      <c r="D47" t="s">
        <v>13</v>
      </c>
      <c r="E47" s="7" t="s">
        <v>14</v>
      </c>
      <c r="F47" t="s">
        <v>13</v>
      </c>
      <c r="G47" s="1" t="s">
        <v>14</v>
      </c>
      <c r="H47" t="s">
        <v>13</v>
      </c>
      <c r="I47" s="7" t="s">
        <v>14</v>
      </c>
      <c r="J47" t="s">
        <v>13</v>
      </c>
      <c r="K47" s="7" t="s">
        <v>14</v>
      </c>
      <c r="L47" t="s">
        <v>13</v>
      </c>
      <c r="M47" s="1" t="s">
        <v>14</v>
      </c>
      <c r="N47" t="s">
        <v>13</v>
      </c>
      <c r="O47" s="1" t="s">
        <v>14</v>
      </c>
      <c r="P47" t="s">
        <v>13</v>
      </c>
      <c r="Q47" s="1" t="s">
        <v>14</v>
      </c>
      <c r="R47" t="s">
        <v>13</v>
      </c>
      <c r="S47" s="1" t="s">
        <v>14</v>
      </c>
      <c r="W47" s="8"/>
      <c r="X47" s="8"/>
      <c r="Y47" s="6"/>
      <c r="Z47" s="8"/>
      <c r="AA47" s="8"/>
      <c r="AC47"/>
    </row>
    <row r="48" spans="1:29" ht="12.75">
      <c r="A48" t="s">
        <v>15</v>
      </c>
      <c r="B48">
        <v>74</v>
      </c>
      <c r="C48" s="7">
        <f>B48/166</f>
        <v>0.4457831325301205</v>
      </c>
      <c r="D48">
        <v>90</v>
      </c>
      <c r="E48" s="7">
        <f>90/221</f>
        <v>0.4072398190045249</v>
      </c>
      <c r="F48">
        <v>54</v>
      </c>
      <c r="G48" s="7">
        <f>F48/H8</f>
        <v>0.3050847457627119</v>
      </c>
      <c r="H48">
        <v>43</v>
      </c>
      <c r="I48" s="7">
        <f>H48/160</f>
        <v>0.26875</v>
      </c>
      <c r="J48">
        <v>66</v>
      </c>
      <c r="K48" s="7">
        <f>J48/N8</f>
        <v>0.3707865168539326</v>
      </c>
      <c r="L48">
        <v>48</v>
      </c>
      <c r="M48" s="7">
        <f>48/162</f>
        <v>0.2962962962962963</v>
      </c>
      <c r="N48">
        <v>84</v>
      </c>
      <c r="O48" s="7">
        <f>N48/211</f>
        <v>0.3981042654028436</v>
      </c>
      <c r="P48">
        <v>39</v>
      </c>
      <c r="Q48" s="7">
        <v>0.3</v>
      </c>
      <c r="R48">
        <v>47</v>
      </c>
      <c r="S48" s="7">
        <v>0.3357</v>
      </c>
      <c r="W48" s="8"/>
      <c r="X48" s="8"/>
      <c r="Y48" s="6"/>
      <c r="Z48" s="8"/>
      <c r="AA48" s="8"/>
      <c r="AC48"/>
    </row>
    <row r="49" spans="1:29" ht="12.75">
      <c r="A49" t="s">
        <v>16</v>
      </c>
      <c r="B49">
        <v>36</v>
      </c>
      <c r="C49" s="7">
        <f>B49/41</f>
        <v>0.8780487804878049</v>
      </c>
      <c r="D49">
        <v>26</v>
      </c>
      <c r="E49" s="7">
        <f>26/29</f>
        <v>0.896551724137931</v>
      </c>
      <c r="F49">
        <v>22</v>
      </c>
      <c r="G49" s="7">
        <f>F49/H9</f>
        <v>0.6666666666666666</v>
      </c>
      <c r="H49">
        <v>36</v>
      </c>
      <c r="I49" s="7">
        <f>H49/45</f>
        <v>0.8</v>
      </c>
      <c r="J49">
        <v>22</v>
      </c>
      <c r="K49" s="7">
        <f>J49/N9</f>
        <v>0.6875</v>
      </c>
      <c r="L49">
        <v>30</v>
      </c>
      <c r="M49" s="7">
        <f>30/34</f>
        <v>0.8823529411764706</v>
      </c>
      <c r="N49">
        <v>48</v>
      </c>
      <c r="O49" s="7">
        <f>N49/53</f>
        <v>0.9056603773584906</v>
      </c>
      <c r="P49">
        <v>44</v>
      </c>
      <c r="Q49" s="7">
        <v>0.9362</v>
      </c>
      <c r="R49">
        <v>70</v>
      </c>
      <c r="S49" s="7">
        <v>0.9459</v>
      </c>
      <c r="V49" s="6"/>
      <c r="X49" s="6"/>
      <c r="Y49" s="6"/>
      <c r="Z49" s="6"/>
      <c r="AA49" s="6"/>
      <c r="AB49" s="6"/>
      <c r="AC49"/>
    </row>
    <row r="50" spans="1:29" ht="12.75">
      <c r="A50" t="s">
        <v>17</v>
      </c>
      <c r="B50">
        <v>52</v>
      </c>
      <c r="C50" s="7">
        <f>B50/195</f>
        <v>0.26666666666666666</v>
      </c>
      <c r="D50">
        <v>32</v>
      </c>
      <c r="E50" s="7">
        <f>32/154</f>
        <v>0.2077922077922078</v>
      </c>
      <c r="F50">
        <v>46</v>
      </c>
      <c r="G50" s="7">
        <f>F50/H13</f>
        <v>0.2822085889570552</v>
      </c>
      <c r="H50">
        <v>33</v>
      </c>
      <c r="I50" s="7">
        <f>H50/162</f>
        <v>0.2037037037037037</v>
      </c>
      <c r="J50">
        <v>48</v>
      </c>
      <c r="K50" s="7">
        <f>J50/N13</f>
        <v>0.2742857142857143</v>
      </c>
      <c r="L50">
        <v>58</v>
      </c>
      <c r="M50" s="7">
        <f>58/149</f>
        <v>0.38926174496644295</v>
      </c>
      <c r="N50">
        <v>60</v>
      </c>
      <c r="O50" s="7">
        <f>N50/172</f>
        <v>0.3488372093023256</v>
      </c>
      <c r="P50">
        <v>92</v>
      </c>
      <c r="Q50" s="7">
        <v>0.424</v>
      </c>
      <c r="R50">
        <v>67</v>
      </c>
      <c r="S50" s="7">
        <v>0.3102</v>
      </c>
      <c r="X50" s="6"/>
      <c r="Y50" s="6"/>
      <c r="Z50" s="6"/>
      <c r="AA50" s="6"/>
      <c r="AB50" s="6"/>
      <c r="AC50"/>
    </row>
    <row r="51" spans="1:29" ht="12.75">
      <c r="A51" t="s">
        <v>18</v>
      </c>
      <c r="B51">
        <v>32</v>
      </c>
      <c r="C51" s="7">
        <f>B51/39</f>
        <v>0.8205128205128205</v>
      </c>
      <c r="D51">
        <v>25</v>
      </c>
      <c r="E51" s="7">
        <f>25/29</f>
        <v>0.8620689655172413</v>
      </c>
      <c r="F51">
        <v>29</v>
      </c>
      <c r="G51" s="7">
        <f>F51/H14</f>
        <v>0.8055555555555556</v>
      </c>
      <c r="H51">
        <v>40</v>
      </c>
      <c r="I51" s="7">
        <f>H51/44</f>
        <v>0.9090909090909091</v>
      </c>
      <c r="J51">
        <v>30</v>
      </c>
      <c r="K51" s="7">
        <f>J51/34</f>
        <v>0.8823529411764706</v>
      </c>
      <c r="L51">
        <v>25</v>
      </c>
      <c r="M51" s="7">
        <f>25/32</f>
        <v>0.78125</v>
      </c>
      <c r="N51">
        <v>45</v>
      </c>
      <c r="O51" s="7">
        <f>N51/51</f>
        <v>0.8823529411764706</v>
      </c>
      <c r="P51">
        <v>46</v>
      </c>
      <c r="Q51" s="7">
        <v>0.9787</v>
      </c>
      <c r="R51">
        <v>50</v>
      </c>
      <c r="S51" s="7">
        <v>0.7143</v>
      </c>
      <c r="X51" s="6"/>
      <c r="Y51" s="6"/>
      <c r="Z51" s="6"/>
      <c r="AA51" s="6"/>
      <c r="AB51" s="6"/>
      <c r="AC51"/>
    </row>
    <row r="52" spans="1:29" ht="12.75">
      <c r="A52" s="2"/>
      <c r="B52" s="2"/>
      <c r="C52"/>
      <c r="D52"/>
      <c r="E52" s="9"/>
      <c r="K52" s="9"/>
      <c r="M52" s="9"/>
      <c r="O52" s="8"/>
      <c r="Q52" s="8"/>
      <c r="S52" s="8"/>
      <c r="W52" s="6"/>
      <c r="X52" s="6"/>
      <c r="Y52" s="6"/>
      <c r="Z52" s="6"/>
      <c r="AA52" s="6"/>
      <c r="AC52"/>
    </row>
    <row r="53" spans="1:29" ht="12.75">
      <c r="A53" s="2"/>
      <c r="B53" s="2"/>
      <c r="C53"/>
      <c r="D53"/>
      <c r="E53" s="9"/>
      <c r="K53" s="9"/>
      <c r="M53" s="9"/>
      <c r="O53" s="8"/>
      <c r="Q53" s="8"/>
      <c r="S53" s="8"/>
      <c r="W53" s="6"/>
      <c r="X53" s="6"/>
      <c r="Y53" s="6"/>
      <c r="Z53" s="6"/>
      <c r="AA53" s="6"/>
      <c r="AC53"/>
    </row>
    <row r="54" spans="1:29" ht="12.75">
      <c r="A54" s="15" t="s">
        <v>20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0"/>
      <c r="U54" s="20"/>
      <c r="W54" s="6"/>
      <c r="X54" s="6"/>
      <c r="Y54" s="6"/>
      <c r="Z54" s="6"/>
      <c r="AA54" s="6"/>
      <c r="AC54"/>
    </row>
    <row r="55" spans="1:29" ht="12.75">
      <c r="A55" s="2"/>
      <c r="B55" s="2"/>
      <c r="C55"/>
      <c r="D55"/>
      <c r="E55" s="9"/>
      <c r="K55" s="9"/>
      <c r="M55" s="9"/>
      <c r="W55" s="8"/>
      <c r="X55" s="8"/>
      <c r="Y55" s="6"/>
      <c r="Z55" s="8"/>
      <c r="AA55" s="8"/>
      <c r="AC55"/>
    </row>
    <row r="56" spans="2:29" ht="12.75">
      <c r="B56">
        <v>2008</v>
      </c>
      <c r="C56"/>
      <c r="D56">
        <v>2006</v>
      </c>
      <c r="E56" s="9"/>
      <c r="F56">
        <v>2004</v>
      </c>
      <c r="H56">
        <v>2002</v>
      </c>
      <c r="I56" s="9"/>
      <c r="J56">
        <v>2000</v>
      </c>
      <c r="K56" s="7"/>
      <c r="L56">
        <v>1998</v>
      </c>
      <c r="N56" s="7"/>
      <c r="O56">
        <v>1996</v>
      </c>
      <c r="P56" s="1"/>
      <c r="Q56">
        <v>1994</v>
      </c>
      <c r="R56" s="1"/>
      <c r="S56">
        <v>1992</v>
      </c>
      <c r="W56" s="8"/>
      <c r="X56" s="8"/>
      <c r="Y56" s="6"/>
      <c r="Z56" s="8"/>
      <c r="AA56" s="8"/>
      <c r="AC56"/>
    </row>
    <row r="57" spans="3:29" ht="12.75">
      <c r="C57" s="1" t="s">
        <v>12</v>
      </c>
      <c r="D57"/>
      <c r="E57" s="7" t="s">
        <v>12</v>
      </c>
      <c r="G57" s="1" t="s">
        <v>12</v>
      </c>
      <c r="I57" s="7" t="s">
        <v>12</v>
      </c>
      <c r="K57" s="7" t="s">
        <v>12</v>
      </c>
      <c r="M57" s="7" t="s">
        <v>12</v>
      </c>
      <c r="O57" s="1" t="s">
        <v>12</v>
      </c>
      <c r="Q57" s="1" t="s">
        <v>12</v>
      </c>
      <c r="S57" s="1" t="s">
        <v>12</v>
      </c>
      <c r="W57" s="8"/>
      <c r="X57" s="8"/>
      <c r="Y57" s="6"/>
      <c r="Z57" s="8"/>
      <c r="AA57" s="8"/>
      <c r="AC57"/>
    </row>
    <row r="58" spans="2:29" ht="12.75">
      <c r="B58" t="s">
        <v>13</v>
      </c>
      <c r="C58" s="1" t="s">
        <v>14</v>
      </c>
      <c r="D58" t="s">
        <v>13</v>
      </c>
      <c r="E58" s="7" t="s">
        <v>14</v>
      </c>
      <c r="F58" t="s">
        <v>13</v>
      </c>
      <c r="G58" s="1" t="s">
        <v>14</v>
      </c>
      <c r="H58" t="s">
        <v>13</v>
      </c>
      <c r="I58" s="7" t="s">
        <v>14</v>
      </c>
      <c r="J58" t="s">
        <v>13</v>
      </c>
      <c r="K58" s="7" t="s">
        <v>14</v>
      </c>
      <c r="L58" t="s">
        <v>13</v>
      </c>
      <c r="M58" s="7" t="s">
        <v>14</v>
      </c>
      <c r="N58" t="s">
        <v>13</v>
      </c>
      <c r="O58" s="1" t="s">
        <v>14</v>
      </c>
      <c r="P58" t="s">
        <v>13</v>
      </c>
      <c r="Q58" s="1" t="s">
        <v>14</v>
      </c>
      <c r="R58" t="s">
        <v>13</v>
      </c>
      <c r="S58" s="1" t="s">
        <v>14</v>
      </c>
      <c r="W58" s="8"/>
      <c r="X58" s="8"/>
      <c r="Y58" s="6"/>
      <c r="Z58" s="8"/>
      <c r="AA58" s="8"/>
      <c r="AC58"/>
    </row>
    <row r="59" spans="1:28" ht="12.75">
      <c r="A59" t="s">
        <v>15</v>
      </c>
      <c r="B59">
        <v>60</v>
      </c>
      <c r="C59" s="7">
        <f>B59/166</f>
        <v>0.3614457831325301</v>
      </c>
      <c r="D59">
        <v>72</v>
      </c>
      <c r="E59" s="7">
        <f>72/221</f>
        <v>0.3257918552036199</v>
      </c>
      <c r="F59">
        <v>38</v>
      </c>
      <c r="G59" s="7">
        <f>F59/H8</f>
        <v>0.21468926553672316</v>
      </c>
      <c r="H59">
        <v>29</v>
      </c>
      <c r="I59" s="7">
        <f>H59/160</f>
        <v>0.18125</v>
      </c>
      <c r="J59">
        <v>44</v>
      </c>
      <c r="K59" s="7">
        <f>J59/N8</f>
        <v>0.24719101123595505</v>
      </c>
      <c r="L59">
        <v>30</v>
      </c>
      <c r="M59" s="7">
        <f>30/162</f>
        <v>0.18518518518518517</v>
      </c>
      <c r="N59">
        <v>61</v>
      </c>
      <c r="O59" s="7">
        <f>N59/211</f>
        <v>0.2890995260663507</v>
      </c>
      <c r="P59">
        <v>21</v>
      </c>
      <c r="Q59" s="7">
        <v>0.1615</v>
      </c>
      <c r="R59">
        <v>17</v>
      </c>
      <c r="S59" s="7">
        <v>0.1214</v>
      </c>
      <c r="W59" s="8"/>
      <c r="Y59" s="8"/>
      <c r="Z59" s="8"/>
      <c r="AA59" s="8"/>
      <c r="AB59" s="6"/>
    </row>
    <row r="60" spans="1:28" ht="12.75">
      <c r="A60" t="s">
        <v>16</v>
      </c>
      <c r="B60">
        <v>33</v>
      </c>
      <c r="C60" s="7">
        <f>B60/41</f>
        <v>0.8048780487804879</v>
      </c>
      <c r="D60">
        <v>26</v>
      </c>
      <c r="E60" s="7">
        <f>26/29</f>
        <v>0.896551724137931</v>
      </c>
      <c r="F60">
        <v>21</v>
      </c>
      <c r="G60" s="7">
        <f>F60/H9</f>
        <v>0.6363636363636364</v>
      </c>
      <c r="H60">
        <v>34</v>
      </c>
      <c r="I60" s="7">
        <f>H60/45</f>
        <v>0.7555555555555555</v>
      </c>
      <c r="J60">
        <v>21</v>
      </c>
      <c r="K60" s="7">
        <f>J60/33</f>
        <v>0.6363636363636364</v>
      </c>
      <c r="L60">
        <v>25</v>
      </c>
      <c r="M60" s="7">
        <f>25/34</f>
        <v>0.7352941176470589</v>
      </c>
      <c r="N60">
        <v>44</v>
      </c>
      <c r="O60" s="7">
        <f>N60/53</f>
        <v>0.8301886792452831</v>
      </c>
      <c r="P60">
        <v>35</v>
      </c>
      <c r="Q60" s="7">
        <v>0.7447</v>
      </c>
      <c r="R60">
        <v>40</v>
      </c>
      <c r="S60" s="7">
        <v>0.5405</v>
      </c>
      <c r="W60" s="8"/>
      <c r="Y60" s="8"/>
      <c r="Z60" s="8"/>
      <c r="AA60" s="8"/>
      <c r="AB60" s="6"/>
    </row>
    <row r="61" spans="1:19" ht="12.75">
      <c r="A61" t="s">
        <v>17</v>
      </c>
      <c r="B61">
        <v>43</v>
      </c>
      <c r="C61" s="7">
        <f>B61/195</f>
        <v>0.2205128205128205</v>
      </c>
      <c r="D61">
        <v>26</v>
      </c>
      <c r="E61" s="7">
        <f>26/154</f>
        <v>0.16883116883116883</v>
      </c>
      <c r="F61">
        <v>29</v>
      </c>
      <c r="G61" s="7">
        <f>F61/H13</f>
        <v>0.17791411042944785</v>
      </c>
      <c r="H61">
        <v>22</v>
      </c>
      <c r="I61" s="7">
        <f>H61/162</f>
        <v>0.13580246913580246</v>
      </c>
      <c r="J61">
        <v>30</v>
      </c>
      <c r="K61" s="7">
        <f>J61/N13</f>
        <v>0.17142857142857143</v>
      </c>
      <c r="L61">
        <v>36</v>
      </c>
      <c r="M61" s="7">
        <f>36/149</f>
        <v>0.24161073825503357</v>
      </c>
      <c r="N61">
        <v>36</v>
      </c>
      <c r="O61" s="7">
        <f>N61/172</f>
        <v>0.20930232558139536</v>
      </c>
      <c r="P61">
        <v>53</v>
      </c>
      <c r="Q61" s="7">
        <v>0.2442</v>
      </c>
      <c r="R61">
        <v>25</v>
      </c>
      <c r="S61" s="7">
        <v>0.1157</v>
      </c>
    </row>
    <row r="62" spans="1:19" ht="12.75">
      <c r="A62" t="s">
        <v>18</v>
      </c>
      <c r="B62">
        <v>31</v>
      </c>
      <c r="C62" s="7">
        <f>B62/39</f>
        <v>0.7948717948717948</v>
      </c>
      <c r="D62">
        <v>23</v>
      </c>
      <c r="E62" s="7">
        <f>23/29</f>
        <v>0.7931034482758621</v>
      </c>
      <c r="F62">
        <v>28</v>
      </c>
      <c r="G62" s="7">
        <f>F62/H14</f>
        <v>0.7777777777777778</v>
      </c>
      <c r="H62">
        <v>39</v>
      </c>
      <c r="I62" s="7">
        <f>H62/44</f>
        <v>0.8863636363636364</v>
      </c>
      <c r="J62">
        <v>29</v>
      </c>
      <c r="K62" s="7">
        <f>J62/34</f>
        <v>0.8529411764705882</v>
      </c>
      <c r="L62">
        <v>25</v>
      </c>
      <c r="M62" s="7">
        <f>25/32</f>
        <v>0.78125</v>
      </c>
      <c r="N62">
        <v>41</v>
      </c>
      <c r="O62" s="7">
        <f>N62/51</f>
        <v>0.803921568627451</v>
      </c>
      <c r="P62">
        <v>36</v>
      </c>
      <c r="Q62" s="7">
        <v>0.766</v>
      </c>
      <c r="R62">
        <v>37</v>
      </c>
      <c r="S62" s="7">
        <v>0.5286</v>
      </c>
    </row>
    <row r="63" spans="1:29" ht="12.75">
      <c r="A63" s="2"/>
      <c r="B63" s="2"/>
      <c r="C63"/>
      <c r="D63"/>
      <c r="E63" s="9"/>
      <c r="K63" s="9"/>
      <c r="M63" s="8"/>
      <c r="O63" s="8"/>
      <c r="Q63" s="8"/>
      <c r="S63" s="8"/>
      <c r="V63" s="1"/>
      <c r="X63" s="6"/>
      <c r="Y63" s="6"/>
      <c r="Z63" s="6"/>
      <c r="AA63" s="6"/>
      <c r="AB63" s="6"/>
      <c r="AC63"/>
    </row>
    <row r="64" spans="1:29" ht="12.75">
      <c r="A64" s="2"/>
      <c r="B64" s="2"/>
      <c r="C64"/>
      <c r="D64"/>
      <c r="K64" s="9"/>
      <c r="M64" s="8"/>
      <c r="O64" s="8"/>
      <c r="Q64" s="8"/>
      <c r="S64" s="8"/>
      <c r="W64" s="6"/>
      <c r="X64" s="6"/>
      <c r="Y64" s="6"/>
      <c r="Z64" s="6"/>
      <c r="AA64" s="6"/>
      <c r="AC64"/>
    </row>
    <row r="65" spans="1:29" ht="12.75">
      <c r="A65" s="2"/>
      <c r="B65" s="2"/>
      <c r="C65"/>
      <c r="D65"/>
      <c r="K65" s="9"/>
      <c r="M65" s="8"/>
      <c r="O65" s="8"/>
      <c r="Q65" s="8"/>
      <c r="S65" s="8"/>
      <c r="W65" s="6"/>
      <c r="X65" s="6"/>
      <c r="Y65" s="6"/>
      <c r="Z65" s="6"/>
      <c r="AA65" s="6"/>
      <c r="AC65"/>
    </row>
    <row r="66" spans="3:29" ht="12.75">
      <c r="C66"/>
      <c r="D66"/>
      <c r="H66" s="19" t="s">
        <v>21</v>
      </c>
      <c r="W66" s="8"/>
      <c r="X66" s="8"/>
      <c r="Y66" s="6"/>
      <c r="Z66" s="8"/>
      <c r="AA66" s="8"/>
      <c r="AC66"/>
    </row>
    <row r="67" spans="3:29" ht="12.75">
      <c r="C67"/>
      <c r="D67"/>
      <c r="H67" s="19" t="s">
        <v>22</v>
      </c>
      <c r="W67" s="8"/>
      <c r="X67" s="8"/>
      <c r="Y67" s="6"/>
      <c r="Z67" s="8"/>
      <c r="AA67" s="8"/>
      <c r="AC67"/>
    </row>
    <row r="68" spans="3:29" ht="12.75">
      <c r="C68"/>
      <c r="D68"/>
      <c r="W68" s="8"/>
      <c r="X68" s="8"/>
      <c r="Y68" s="6"/>
      <c r="Z68" s="8"/>
      <c r="AA68" s="8"/>
      <c r="AC68"/>
    </row>
    <row r="69" spans="3:29" ht="12.75">
      <c r="C69" s="10">
        <v>2008</v>
      </c>
      <c r="D69" s="10">
        <v>2006</v>
      </c>
      <c r="E69" s="10">
        <v>2004</v>
      </c>
      <c r="F69" s="10">
        <v>2002</v>
      </c>
      <c r="G69" s="10">
        <v>2000</v>
      </c>
      <c r="H69" s="10">
        <v>1998</v>
      </c>
      <c r="I69" s="10">
        <v>1996</v>
      </c>
      <c r="J69" s="10">
        <v>1994</v>
      </c>
      <c r="K69" s="10">
        <v>1992</v>
      </c>
      <c r="L69" s="10">
        <v>1990</v>
      </c>
      <c r="M69" s="10">
        <v>1988</v>
      </c>
      <c r="W69" s="8"/>
      <c r="X69" s="8"/>
      <c r="Y69" s="6"/>
      <c r="Z69" s="8"/>
      <c r="AA69" s="8"/>
      <c r="AC69"/>
    </row>
    <row r="70" spans="1:27" ht="12.75">
      <c r="A70" t="s">
        <v>23</v>
      </c>
      <c r="C70" s="11">
        <v>399</v>
      </c>
      <c r="D70" s="11">
        <f>440-29</f>
        <v>411</v>
      </c>
      <c r="E70" s="11">
        <v>406</v>
      </c>
      <c r="F70" s="11">
        <v>396</v>
      </c>
      <c r="G70" s="11">
        <v>408</v>
      </c>
      <c r="H70" s="11">
        <v>407</v>
      </c>
      <c r="I70" s="11">
        <v>389</v>
      </c>
      <c r="J70" s="11">
        <v>393</v>
      </c>
      <c r="K70" s="11">
        <v>371</v>
      </c>
      <c r="L70" s="11">
        <v>409</v>
      </c>
      <c r="M70" s="11">
        <v>413</v>
      </c>
      <c r="W70" s="8"/>
      <c r="Y70" s="8"/>
      <c r="Z70" s="8"/>
      <c r="AA70" s="8"/>
    </row>
    <row r="71" spans="3:27" ht="12.75">
      <c r="C71" s="11"/>
      <c r="D71" s="11"/>
      <c r="E71" s="11"/>
      <c r="G71" s="11"/>
      <c r="H71" s="11"/>
      <c r="I71" s="11"/>
      <c r="J71" s="11"/>
      <c r="K71" s="11"/>
      <c r="L71" s="11"/>
      <c r="M71" s="11"/>
      <c r="W71" s="8"/>
      <c r="Y71" s="8"/>
      <c r="Z71" s="8"/>
      <c r="AA71" s="8"/>
    </row>
    <row r="72" spans="1:27" ht="12.75">
      <c r="A72" t="s">
        <v>24</v>
      </c>
      <c r="C72" s="11">
        <v>41</v>
      </c>
      <c r="D72" s="11">
        <v>29</v>
      </c>
      <c r="E72" s="11">
        <v>34</v>
      </c>
      <c r="F72" s="11">
        <v>45</v>
      </c>
      <c r="G72" s="11">
        <v>32</v>
      </c>
      <c r="H72" s="11">
        <v>33</v>
      </c>
      <c r="I72" s="11">
        <v>51</v>
      </c>
      <c r="J72" s="11">
        <v>47</v>
      </c>
      <c r="K72" s="11">
        <v>75</v>
      </c>
      <c r="L72" s="11">
        <v>30</v>
      </c>
      <c r="M72" s="11">
        <v>27</v>
      </c>
      <c r="W72" s="8"/>
      <c r="Y72" s="8"/>
      <c r="Z72" s="8"/>
      <c r="AA72" s="8"/>
    </row>
    <row r="73" spans="3:4" ht="12.75">
      <c r="C73"/>
      <c r="D73"/>
    </row>
    <row r="74" spans="3:7" ht="12.75">
      <c r="C74"/>
      <c r="D74"/>
      <c r="G74" t="s">
        <v>25</v>
      </c>
    </row>
    <row r="75" spans="3:7" ht="12.75">
      <c r="C75"/>
      <c r="D75"/>
      <c r="G75" t="s">
        <v>26</v>
      </c>
    </row>
  </sheetData>
  <sheetProtection/>
  <mergeCells count="5">
    <mergeCell ref="A32:S32"/>
    <mergeCell ref="A43:S43"/>
    <mergeCell ref="A54:S54"/>
    <mergeCell ref="A1:S1"/>
    <mergeCell ref="A31:S31"/>
  </mergeCells>
  <printOptions/>
  <pageMargins left="0.25" right="0" top="0.49" bottom="0.75" header="0.34" footer="0.5"/>
  <pageSetup horizontalDpi="1200" verticalDpi="12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2009-12-04T16:05:27Z</cp:lastPrinted>
  <dcterms:created xsi:type="dcterms:W3CDTF">2003-05-27T16:27:19Z</dcterms:created>
  <dcterms:modified xsi:type="dcterms:W3CDTF">2009-12-04T16:05:29Z</dcterms:modified>
  <cp:category/>
  <cp:version/>
  <cp:contentType/>
  <cp:contentStatus/>
</cp:coreProperties>
</file>