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3788" windowHeight="60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<sst xmlns="http://schemas.openxmlformats.org/spreadsheetml/2006/main" count="62" uniqueCount="26">
  <si>
    <t>2001-2002</t>
  </si>
  <si>
    <t>1999-2000</t>
  </si>
  <si>
    <t>1997-98</t>
  </si>
  <si>
    <t>1995-96</t>
  </si>
  <si>
    <t>1993-94</t>
  </si>
  <si>
    <t>1991-92</t>
  </si>
  <si>
    <t>1989-90</t>
  </si>
  <si>
    <t>Democratic National Committee</t>
  </si>
  <si>
    <t xml:space="preserve">   Receipts</t>
  </si>
  <si>
    <t xml:space="preserve">     Individuals</t>
  </si>
  <si>
    <t xml:space="preserve">     Other Cmte's</t>
  </si>
  <si>
    <t xml:space="preserve">   Disbursements</t>
  </si>
  <si>
    <t xml:space="preserve">     Contributions</t>
  </si>
  <si>
    <t xml:space="preserve">     Coord. Expend.</t>
  </si>
  <si>
    <t xml:space="preserve">     Indep. Expend.</t>
  </si>
  <si>
    <t xml:space="preserve">   Cash-on-Hand</t>
  </si>
  <si>
    <t xml:space="preserve">   Debts By</t>
  </si>
  <si>
    <t>Democratic Senatorial Campaign Committee</t>
  </si>
  <si>
    <t>Democratic Congressional Campaign Committee</t>
  </si>
  <si>
    <t>Democratic State and Local</t>
  </si>
  <si>
    <t>Total Democratic</t>
  </si>
  <si>
    <t>(Total receipts and disbursements do not include monies transferred among the listed committees)</t>
  </si>
  <si>
    <t>Note: This table includes only federal activity</t>
  </si>
  <si>
    <t>National Party Federal Financial Activity Through the End of the Election Cycle</t>
  </si>
  <si>
    <t>2003-2004</t>
  </si>
  <si>
    <t>2005-2006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</si>
</sst>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workbookViewId="0" topLeftCell="A21">
      <selection activeCell="C65" sqref="C65:C68"/>
    </sheetView>
  </sheetViews>
  <sheetFormatPr defaultColWidth="9.140625" defaultRowHeight="12.75"/>
  <cols>
    <col min="3" max="3" width="13.57421875" style="0" customWidth="1"/>
    <col min="4" max="7" width="11.8515625" style="0" bestFit="1" customWidth="1"/>
    <col min="8" max="8" width="14.7109375" style="0" customWidth="1"/>
    <col min="9" max="9" width="12.7109375" style="0" customWidth="1"/>
    <col min="10" max="10" width="12.57421875" style="0" customWidth="1"/>
    <col min="11" max="11" width="13.28125" style="0" customWidth="1"/>
    <col min="12" max="12" width="12.28125" style="0" bestFit="1" customWidth="1"/>
  </cols>
  <sheetData>
    <row r="1" ht="12.75">
      <c r="A1" s="1" t="s">
        <v>23</v>
      </c>
    </row>
    <row r="2" ht="12.75">
      <c r="A2" s="1"/>
    </row>
    <row r="3" spans="1:12" ht="12.75">
      <c r="A3" s="2"/>
      <c r="B3" s="3"/>
      <c r="C3" s="4" t="s">
        <v>25</v>
      </c>
      <c r="D3" s="4" t="s">
        <v>24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5" t="s">
        <v>6</v>
      </c>
      <c r="L3" s="2"/>
    </row>
    <row r="4" ht="12.75">
      <c r="A4" s="1" t="s">
        <v>7</v>
      </c>
    </row>
    <row r="5" spans="1:12" ht="12.75">
      <c r="A5" s="1" t="s">
        <v>8</v>
      </c>
      <c r="C5" s="6">
        <v>130821232</v>
      </c>
      <c r="D5" s="6">
        <f>404411997-10000000</f>
        <v>394411997</v>
      </c>
      <c r="E5" s="6">
        <v>67497257</v>
      </c>
      <c r="F5" s="6">
        <v>123997509</v>
      </c>
      <c r="G5" s="6">
        <v>64779752</v>
      </c>
      <c r="H5" s="7">
        <v>108372562</v>
      </c>
      <c r="I5" s="7">
        <v>41843770</v>
      </c>
      <c r="J5" s="7">
        <v>65790724</v>
      </c>
      <c r="K5" s="7">
        <v>14483089</v>
      </c>
      <c r="L5" s="7"/>
    </row>
    <row r="6" spans="1:12" ht="12.75">
      <c r="A6" s="1" t="s">
        <v>9</v>
      </c>
      <c r="C6" s="6">
        <v>117948743</v>
      </c>
      <c r="D6" s="6">
        <v>356975734</v>
      </c>
      <c r="E6" s="6">
        <v>55623021</v>
      </c>
      <c r="F6" s="6">
        <v>112157217</v>
      </c>
      <c r="G6" s="6">
        <v>48338828</v>
      </c>
      <c r="H6" s="7">
        <v>93197921</v>
      </c>
      <c r="I6" s="7">
        <v>34946393</v>
      </c>
      <c r="J6" s="7">
        <v>54806713</v>
      </c>
      <c r="K6" s="7">
        <v>10514648</v>
      </c>
      <c r="L6" s="7"/>
    </row>
    <row r="7" spans="1:12" ht="12.75">
      <c r="A7" s="1" t="s">
        <v>10</v>
      </c>
      <c r="C7" s="6">
        <v>2737905</v>
      </c>
      <c r="D7" s="6">
        <v>31151303</v>
      </c>
      <c r="E7" s="6">
        <v>1142286</v>
      </c>
      <c r="F7" s="6">
        <v>4097236</v>
      </c>
      <c r="G7" s="6">
        <v>1557487</v>
      </c>
      <c r="H7" s="7">
        <v>1978737</v>
      </c>
      <c r="I7" s="7">
        <v>1979746</v>
      </c>
      <c r="J7" s="7">
        <v>2987339</v>
      </c>
      <c r="K7" s="7">
        <v>1264319</v>
      </c>
      <c r="L7" s="7"/>
    </row>
    <row r="8" spans="1:12" ht="12.75">
      <c r="A8" s="1" t="s">
        <v>11</v>
      </c>
      <c r="C8" s="6">
        <v>133162338</v>
      </c>
      <c r="D8" s="6">
        <f>399861948-10000000</f>
        <v>389861948</v>
      </c>
      <c r="E8" s="6">
        <v>73313094</v>
      </c>
      <c r="F8" s="6">
        <v>121977874</v>
      </c>
      <c r="G8" s="6">
        <v>65341939</v>
      </c>
      <c r="H8" s="7">
        <v>105584924</v>
      </c>
      <c r="I8" s="7">
        <v>43956218</v>
      </c>
      <c r="J8" s="7">
        <v>65018428</v>
      </c>
      <c r="K8" s="7">
        <v>18544110</v>
      </c>
      <c r="L8" s="7"/>
    </row>
    <row r="9" spans="1:12" ht="12.75">
      <c r="A9" s="1" t="s">
        <v>12</v>
      </c>
      <c r="C9" s="6">
        <v>12000</v>
      </c>
      <c r="D9" s="6">
        <v>7000</v>
      </c>
      <c r="E9" s="6">
        <v>11000</v>
      </c>
      <c r="F9" s="6">
        <v>10215</v>
      </c>
      <c r="G9" s="6">
        <v>6894</v>
      </c>
      <c r="H9" s="7">
        <v>29287</v>
      </c>
      <c r="I9" s="7">
        <v>86227</v>
      </c>
      <c r="J9" s="7">
        <v>3101</v>
      </c>
      <c r="K9" s="7">
        <v>46150</v>
      </c>
      <c r="L9" s="7"/>
    </row>
    <row r="10" spans="1:12" ht="12.75">
      <c r="A10" s="1" t="s">
        <v>13</v>
      </c>
      <c r="C10" s="6">
        <v>361557</v>
      </c>
      <c r="D10" s="6">
        <v>16079570</v>
      </c>
      <c r="E10" s="6">
        <v>346216</v>
      </c>
      <c r="F10" s="6">
        <f>12567789+964637+3771+5923+6400</f>
        <v>13548520</v>
      </c>
      <c r="G10" s="6">
        <v>6029492</v>
      </c>
      <c r="H10" s="7">
        <v>6695323</v>
      </c>
      <c r="I10" s="7">
        <v>-348251</v>
      </c>
      <c r="J10" s="7">
        <v>11269458</v>
      </c>
      <c r="K10" s="7">
        <v>117427</v>
      </c>
      <c r="L10" s="7"/>
    </row>
    <row r="11" spans="1:12" ht="12.75">
      <c r="A11" s="1" t="s">
        <v>14</v>
      </c>
      <c r="C11" s="6">
        <v>-23104</v>
      </c>
      <c r="D11" s="6">
        <v>120333466</v>
      </c>
      <c r="E11" s="6">
        <v>0</v>
      </c>
      <c r="F11" s="6">
        <v>0</v>
      </c>
      <c r="G11" s="6">
        <v>0</v>
      </c>
      <c r="H11" s="7">
        <v>0</v>
      </c>
      <c r="I11" s="7"/>
      <c r="J11" s="7"/>
      <c r="K11" s="7"/>
      <c r="L11" s="7"/>
    </row>
    <row r="12" spans="1:12" ht="12.75">
      <c r="A12" s="1" t="s">
        <v>15</v>
      </c>
      <c r="C12" s="6">
        <v>3710299</v>
      </c>
      <c r="D12" s="6">
        <v>6051811</v>
      </c>
      <c r="E12" s="6">
        <v>1559645</v>
      </c>
      <c r="F12" s="6">
        <v>4732517</v>
      </c>
      <c r="G12" s="6">
        <v>1974119</v>
      </c>
      <c r="H12" s="7">
        <v>2396812</v>
      </c>
      <c r="I12" s="7">
        <v>744653</v>
      </c>
      <c r="J12" s="7">
        <v>2844664</v>
      </c>
      <c r="K12" s="7">
        <v>1353638</v>
      </c>
      <c r="L12" s="7"/>
    </row>
    <row r="13" spans="1:12" ht="12.75">
      <c r="A13" s="1" t="s">
        <v>16</v>
      </c>
      <c r="C13" s="6">
        <v>4000000</v>
      </c>
      <c r="D13" s="6">
        <v>0</v>
      </c>
      <c r="E13" s="6">
        <v>1666350</v>
      </c>
      <c r="F13" s="6">
        <v>6701284</v>
      </c>
      <c r="G13" s="6">
        <v>7360362</v>
      </c>
      <c r="H13" s="7">
        <v>6189620</v>
      </c>
      <c r="I13" s="7">
        <v>2264202</v>
      </c>
      <c r="J13" s="7">
        <v>450018</v>
      </c>
      <c r="K13" s="7">
        <v>957982</v>
      </c>
      <c r="L13" s="7"/>
    </row>
    <row r="14" spans="3:12" ht="12.75">
      <c r="C14" s="6"/>
      <c r="D14" s="6"/>
      <c r="F14" s="6"/>
      <c r="H14" s="7"/>
      <c r="I14" s="7"/>
      <c r="J14" s="7"/>
      <c r="K14" s="7"/>
      <c r="L14" s="7"/>
    </row>
    <row r="15" spans="1:12" ht="12.75">
      <c r="A15" s="1" t="s">
        <v>17</v>
      </c>
      <c r="C15" s="6"/>
      <c r="D15" s="6"/>
      <c r="F15" s="6"/>
      <c r="H15" s="7"/>
      <c r="I15" s="7"/>
      <c r="J15" s="7"/>
      <c r="K15" s="7"/>
      <c r="L15" s="7"/>
    </row>
    <row r="16" spans="1:12" ht="12.75">
      <c r="A16" s="1" t="s">
        <v>8</v>
      </c>
      <c r="C16" s="6">
        <v>121376959</v>
      </c>
      <c r="D16" s="6">
        <v>88655573</v>
      </c>
      <c r="E16" s="6">
        <v>48391653</v>
      </c>
      <c r="F16" s="6">
        <v>40488666</v>
      </c>
      <c r="G16" s="6">
        <v>35645188</v>
      </c>
      <c r="H16" s="7">
        <v>30798424</v>
      </c>
      <c r="I16" s="7">
        <v>26429878</v>
      </c>
      <c r="J16" s="7">
        <v>25450835</v>
      </c>
      <c r="K16" s="7">
        <v>17536049</v>
      </c>
      <c r="L16" s="7"/>
    </row>
    <row r="17" spans="1:12" ht="12.75">
      <c r="A17" s="1" t="s">
        <v>9</v>
      </c>
      <c r="C17" s="6">
        <v>87232426</v>
      </c>
      <c r="D17" s="6">
        <v>57756029</v>
      </c>
      <c r="E17" s="6">
        <v>20168297</v>
      </c>
      <c r="F17" s="6">
        <v>17506809</v>
      </c>
      <c r="G17" s="6">
        <v>18374655</v>
      </c>
      <c r="H17" s="7">
        <v>17986267</v>
      </c>
      <c r="I17" s="7">
        <v>15933353</v>
      </c>
      <c r="J17" s="7">
        <v>15808257</v>
      </c>
      <c r="K17" s="7">
        <v>11487985</v>
      </c>
      <c r="L17" s="7"/>
    </row>
    <row r="18" spans="1:12" ht="12.75">
      <c r="A18" s="1" t="s">
        <v>10</v>
      </c>
      <c r="C18" s="6">
        <v>19892704</v>
      </c>
      <c r="D18" s="6">
        <v>19187981</v>
      </c>
      <c r="E18" s="6">
        <v>6714634</v>
      </c>
      <c r="F18" s="6">
        <v>5461746</v>
      </c>
      <c r="G18" s="6">
        <v>5472801</v>
      </c>
      <c r="H18" s="7">
        <v>5280504</v>
      </c>
      <c r="I18" s="7">
        <v>4648948</v>
      </c>
      <c r="J18" s="7">
        <v>4359902</v>
      </c>
      <c r="K18" s="7">
        <v>4238636</v>
      </c>
      <c r="L18" s="7"/>
    </row>
    <row r="19" spans="1:12" ht="12.75">
      <c r="A19" s="1" t="s">
        <v>11</v>
      </c>
      <c r="C19" s="6">
        <v>121670095</v>
      </c>
      <c r="D19" s="6">
        <v>88336773</v>
      </c>
      <c r="E19" s="6">
        <v>49791913</v>
      </c>
      <c r="F19" s="6">
        <v>41542806</v>
      </c>
      <c r="G19" s="6">
        <v>35788156</v>
      </c>
      <c r="H19" s="7">
        <v>30797941</v>
      </c>
      <c r="I19" s="7">
        <v>26415333</v>
      </c>
      <c r="J19" s="7">
        <v>25494157</v>
      </c>
      <c r="K19" s="7">
        <v>17573560</v>
      </c>
      <c r="L19" s="7"/>
    </row>
    <row r="20" spans="1:12" ht="12.75">
      <c r="A20" s="1" t="s">
        <v>12</v>
      </c>
      <c r="C20" s="6">
        <v>596800</v>
      </c>
      <c r="D20" s="6">
        <v>694500</v>
      </c>
      <c r="E20" s="6">
        <v>409900</v>
      </c>
      <c r="F20" s="6">
        <f>71030+165000+49500+5000</f>
        <v>290530</v>
      </c>
      <c r="G20" s="6">
        <v>300500</v>
      </c>
      <c r="H20" s="7">
        <v>540000</v>
      </c>
      <c r="I20" s="7">
        <v>535000</v>
      </c>
      <c r="J20" s="7">
        <v>593500</v>
      </c>
      <c r="K20" s="7">
        <v>431893</v>
      </c>
      <c r="L20" s="7"/>
    </row>
    <row r="21" spans="1:12" ht="12.75">
      <c r="A21" s="1" t="s">
        <v>13</v>
      </c>
      <c r="C21" s="6">
        <v>5795969</v>
      </c>
      <c r="D21" s="6">
        <v>4394396</v>
      </c>
      <c r="E21" s="6">
        <v>181789</v>
      </c>
      <c r="F21" s="6">
        <f>68585+58572</f>
        <v>127157</v>
      </c>
      <c r="G21" s="6">
        <v>8424</v>
      </c>
      <c r="H21" s="7">
        <v>8397129</v>
      </c>
      <c r="I21" s="7">
        <v>12295902</v>
      </c>
      <c r="J21" s="7">
        <v>11235712</v>
      </c>
      <c r="K21" s="7">
        <v>4524922</v>
      </c>
      <c r="L21" s="7"/>
    </row>
    <row r="22" spans="1:12" ht="12.75">
      <c r="A22" s="1" t="s">
        <v>14</v>
      </c>
      <c r="C22" s="6">
        <v>42627470</v>
      </c>
      <c r="D22" s="6">
        <v>18725520</v>
      </c>
      <c r="E22" s="6">
        <v>0</v>
      </c>
      <c r="F22" s="6">
        <f>15750+50750+15750+50750</f>
        <v>133000</v>
      </c>
      <c r="G22" s="6">
        <v>1329000</v>
      </c>
      <c r="H22" s="7">
        <v>1386022</v>
      </c>
      <c r="I22" s="7"/>
      <c r="J22" s="7"/>
      <c r="K22" s="7"/>
      <c r="L22" s="7"/>
    </row>
    <row r="23" spans="1:12" ht="12.75">
      <c r="A23" s="1" t="s">
        <v>15</v>
      </c>
      <c r="C23" s="6">
        <v>63369</v>
      </c>
      <c r="D23" s="6">
        <v>356504</v>
      </c>
      <c r="E23" s="6">
        <v>37704</v>
      </c>
      <c r="F23" s="6">
        <v>203356</v>
      </c>
      <c r="G23" s="6">
        <v>71210</v>
      </c>
      <c r="H23" s="7">
        <v>102315</v>
      </c>
      <c r="I23" s="7">
        <v>20423</v>
      </c>
      <c r="J23" s="7">
        <v>5878</v>
      </c>
      <c r="K23" s="7">
        <v>49199</v>
      </c>
      <c r="L23" s="7"/>
    </row>
    <row r="24" spans="1:12" ht="12.75">
      <c r="A24" s="1" t="s">
        <v>16</v>
      </c>
      <c r="C24" s="6">
        <v>6614775</v>
      </c>
      <c r="D24" s="6">
        <v>2500000</v>
      </c>
      <c r="E24" s="6">
        <v>6195089</v>
      </c>
      <c r="F24" s="6">
        <v>4350000</v>
      </c>
      <c r="G24" s="6">
        <v>3223242</v>
      </c>
      <c r="H24" s="7">
        <v>6211885</v>
      </c>
      <c r="I24" s="7">
        <v>2325710</v>
      </c>
      <c r="J24" s="7">
        <v>1914441</v>
      </c>
      <c r="K24" s="7">
        <v>1235909</v>
      </c>
      <c r="L24" s="7"/>
    </row>
    <row r="25" spans="1:12" ht="12.75">
      <c r="A25" s="1"/>
      <c r="C25" s="6"/>
      <c r="D25" s="6"/>
      <c r="F25" s="6"/>
      <c r="H25" s="7"/>
      <c r="I25" s="7"/>
      <c r="J25" s="7"/>
      <c r="K25" s="7"/>
      <c r="L25" s="7"/>
    </row>
    <row r="26" spans="1:12" ht="12.75">
      <c r="A26" s="1" t="s">
        <v>18</v>
      </c>
      <c r="C26" s="6"/>
      <c r="D26" s="6"/>
      <c r="F26" s="6"/>
      <c r="H26" s="7"/>
      <c r="I26" s="7"/>
      <c r="J26" s="7"/>
      <c r="K26" s="7"/>
      <c r="L26" s="7"/>
    </row>
    <row r="27" spans="1:12" ht="12.75">
      <c r="A27" s="1" t="s">
        <v>8</v>
      </c>
      <c r="C27" s="6">
        <v>139891645</v>
      </c>
      <c r="D27" s="6">
        <v>93168931</v>
      </c>
      <c r="E27" s="6">
        <v>46436093</v>
      </c>
      <c r="F27" s="6">
        <f>77722383-29327907</f>
        <v>48394476</v>
      </c>
      <c r="G27" s="6">
        <v>25180286</v>
      </c>
      <c r="H27" s="7">
        <v>26623493</v>
      </c>
      <c r="I27" s="7">
        <v>19424492</v>
      </c>
      <c r="J27" s="7">
        <v>12815844</v>
      </c>
      <c r="K27" s="7">
        <v>9088467</v>
      </c>
      <c r="L27" s="7"/>
    </row>
    <row r="28" spans="1:12" ht="12.75">
      <c r="A28" s="1" t="s">
        <v>9</v>
      </c>
      <c r="C28" s="6">
        <v>83158357</v>
      </c>
      <c r="D28" s="6">
        <v>50690882</v>
      </c>
      <c r="E28" s="6">
        <v>19393788</v>
      </c>
      <c r="F28" s="6">
        <v>21844053</v>
      </c>
      <c r="G28" s="6">
        <v>13692199</v>
      </c>
      <c r="H28" s="7">
        <v>16218464</v>
      </c>
      <c r="I28" s="7">
        <v>9054093</v>
      </c>
      <c r="J28" s="7">
        <v>5105398</v>
      </c>
      <c r="K28" s="7">
        <v>3628183</v>
      </c>
      <c r="L28" s="7"/>
    </row>
    <row r="29" spans="1:12" ht="12.75">
      <c r="A29" s="1" t="s">
        <v>10</v>
      </c>
      <c r="C29" s="6">
        <v>11736217</v>
      </c>
      <c r="D29" s="6">
        <v>12115201</v>
      </c>
      <c r="E29" s="6">
        <v>8367394</v>
      </c>
      <c r="F29" s="6">
        <v>9166490</v>
      </c>
      <c r="G29" s="6">
        <v>6608736</v>
      </c>
      <c r="H29" s="7">
        <v>5281840</v>
      </c>
      <c r="I29" s="7">
        <v>3598533</v>
      </c>
      <c r="J29" s="7">
        <v>3785601</v>
      </c>
      <c r="K29" s="7">
        <v>3387996</v>
      </c>
      <c r="L29" s="7"/>
    </row>
    <row r="30" spans="1:12" ht="12.75">
      <c r="A30" s="1" t="s">
        <v>11</v>
      </c>
      <c r="C30" s="6">
        <v>140806970</v>
      </c>
      <c r="D30" s="6">
        <v>92409908</v>
      </c>
      <c r="E30" s="6">
        <f>88210481-41198495</f>
        <v>47011986</v>
      </c>
      <c r="F30" s="6">
        <f>78652186-29327907</f>
        <v>49324279</v>
      </c>
      <c r="G30" s="6">
        <v>24655488</v>
      </c>
      <c r="H30" s="7">
        <v>26412934</v>
      </c>
      <c r="I30" s="7">
        <v>19356663</v>
      </c>
      <c r="J30" s="7">
        <v>12654760</v>
      </c>
      <c r="K30" s="7">
        <v>9115127</v>
      </c>
      <c r="L30" s="7"/>
    </row>
    <row r="31" spans="1:12" ht="12.75">
      <c r="A31" s="1" t="s">
        <v>12</v>
      </c>
      <c r="C31" s="6">
        <v>2429908</v>
      </c>
      <c r="D31" s="6">
        <v>449497</v>
      </c>
      <c r="E31" s="6">
        <v>640860</v>
      </c>
      <c r="F31" s="6">
        <v>574765</v>
      </c>
      <c r="G31" s="6">
        <v>424781</v>
      </c>
      <c r="H31" s="7">
        <v>1035753</v>
      </c>
      <c r="I31" s="7">
        <v>990989</v>
      </c>
      <c r="J31" s="7">
        <v>837828</v>
      </c>
      <c r="K31" s="7">
        <v>447732</v>
      </c>
      <c r="L31" s="7"/>
    </row>
    <row r="32" spans="1:12" ht="12.75">
      <c r="A32" s="1" t="s">
        <v>13</v>
      </c>
      <c r="C32" s="6">
        <v>2365467</v>
      </c>
      <c r="D32" s="6">
        <v>2440937</v>
      </c>
      <c r="E32" s="6">
        <v>1805937</v>
      </c>
      <c r="F32" s="6">
        <f>716130+966211+911273</f>
        <v>2593614</v>
      </c>
      <c r="G32" s="6">
        <v>2969951</v>
      </c>
      <c r="H32" s="7">
        <v>5689644</v>
      </c>
      <c r="I32" s="7">
        <v>7730815</v>
      </c>
      <c r="J32" s="7">
        <v>4135861</v>
      </c>
      <c r="K32" s="7">
        <v>2877283</v>
      </c>
      <c r="L32" s="7"/>
    </row>
    <row r="33" spans="1:12" ht="12.75">
      <c r="A33" s="1" t="s">
        <v>14</v>
      </c>
      <c r="C33" s="6">
        <v>64141248</v>
      </c>
      <c r="D33" s="6">
        <v>36923726</v>
      </c>
      <c r="E33" s="6">
        <v>1187649</v>
      </c>
      <c r="F33" s="6">
        <f>1151045+782201</f>
        <v>1933246</v>
      </c>
      <c r="G33" s="6">
        <v>0</v>
      </c>
      <c r="H33" s="7">
        <v>0</v>
      </c>
      <c r="I33" s="7"/>
      <c r="J33" s="7"/>
      <c r="K33" s="7"/>
      <c r="L33" s="7"/>
    </row>
    <row r="34" spans="1:12" ht="12.75">
      <c r="A34" s="1" t="s">
        <v>15</v>
      </c>
      <c r="C34" s="6">
        <v>776980</v>
      </c>
      <c r="D34" s="6">
        <v>1638051</v>
      </c>
      <c r="E34" s="6">
        <v>1150753</v>
      </c>
      <c r="F34" s="6">
        <f>694163+637826</f>
        <v>1331989</v>
      </c>
      <c r="G34" s="6">
        <v>1014731</v>
      </c>
      <c r="H34" s="7">
        <v>466458</v>
      </c>
      <c r="I34" s="7">
        <v>247742</v>
      </c>
      <c r="J34" s="7">
        <v>181105</v>
      </c>
      <c r="K34" s="7">
        <v>20022</v>
      </c>
      <c r="L34" s="7"/>
    </row>
    <row r="35" spans="1:12" ht="12.75">
      <c r="A35" s="1" t="s">
        <v>16</v>
      </c>
      <c r="C35" s="6">
        <v>9311416</v>
      </c>
      <c r="D35" s="6">
        <v>11151871</v>
      </c>
      <c r="E35" s="6">
        <v>6080908</v>
      </c>
      <c r="F35" s="6">
        <v>5219628</v>
      </c>
      <c r="G35" s="6">
        <v>2547289</v>
      </c>
      <c r="H35" s="7">
        <v>2416997</v>
      </c>
      <c r="I35" s="7">
        <v>2638916</v>
      </c>
      <c r="J35" s="7">
        <v>1547845</v>
      </c>
      <c r="K35" s="7">
        <v>2100490</v>
      </c>
      <c r="L35" s="7"/>
    </row>
    <row r="36" spans="1:12" ht="12.75">
      <c r="A36" s="1"/>
      <c r="C36" s="6"/>
      <c r="D36" s="6"/>
      <c r="F36" s="6"/>
      <c r="H36" s="7"/>
      <c r="K36" s="7"/>
      <c r="L36" s="7"/>
    </row>
    <row r="37" spans="1:12" ht="12.75">
      <c r="A37" s="1" t="s">
        <v>19</v>
      </c>
      <c r="C37" s="6"/>
      <c r="D37" s="6"/>
      <c r="F37" s="6"/>
      <c r="K37" s="7"/>
      <c r="L37" s="7"/>
    </row>
    <row r="38" spans="1:12" ht="12.75">
      <c r="A38" s="1" t="s">
        <v>8</v>
      </c>
      <c r="C38" s="6">
        <v>161852953</v>
      </c>
      <c r="D38" s="6">
        <v>171231821</v>
      </c>
      <c r="E38" s="6">
        <v>114175460</v>
      </c>
      <c r="F38" s="6">
        <v>149341257</v>
      </c>
      <c r="G38" s="6">
        <v>63354386</v>
      </c>
      <c r="H38" s="7">
        <f>84483115+8711863</f>
        <v>93194978</v>
      </c>
      <c r="I38" s="7">
        <f>47759074+7813684</f>
        <v>55572758</v>
      </c>
      <c r="J38" s="7">
        <f>63859827+9793082</f>
        <v>73652909</v>
      </c>
      <c r="K38" s="7">
        <f>35821089+8829462</f>
        <v>44650551</v>
      </c>
      <c r="L38" s="7"/>
    </row>
    <row r="39" spans="1:12" ht="12.75">
      <c r="A39" s="1" t="s">
        <v>9</v>
      </c>
      <c r="C39" s="6">
        <v>53714303</v>
      </c>
      <c r="D39" s="6">
        <v>62570629</v>
      </c>
      <c r="E39" s="6">
        <v>44195717</v>
      </c>
      <c r="F39" s="6">
        <v>43324182</v>
      </c>
      <c r="G39" s="6">
        <v>31077093</v>
      </c>
      <c r="H39" s="7">
        <f>35186138+8711748</f>
        <v>43897886</v>
      </c>
      <c r="I39" s="7">
        <f>30014205+7763684</f>
        <v>37777889</v>
      </c>
      <c r="J39" s="7">
        <f>35921768+9748443</f>
        <v>45670211</v>
      </c>
      <c r="K39" s="7">
        <f>8828962+21912694</f>
        <v>30741656</v>
      </c>
      <c r="L39" s="7"/>
    </row>
    <row r="40" spans="1:12" ht="12.75">
      <c r="A40" s="1" t="s">
        <v>10</v>
      </c>
      <c r="C40" s="6">
        <v>17576699</v>
      </c>
      <c r="D40" s="6">
        <v>20832578</v>
      </c>
      <c r="E40" s="6">
        <v>9728955</v>
      </c>
      <c r="F40" s="6">
        <v>11969522</v>
      </c>
      <c r="G40" s="6">
        <v>5273344</v>
      </c>
      <c r="H40" s="7">
        <v>6624185</v>
      </c>
      <c r="I40" s="7">
        <v>2548330</v>
      </c>
      <c r="J40" s="7">
        <f>3927945</f>
        <v>3927945</v>
      </c>
      <c r="K40" s="7">
        <v>2549815</v>
      </c>
      <c r="L40" s="7"/>
    </row>
    <row r="41" spans="1:12" ht="12.75">
      <c r="A41" s="1" t="s">
        <v>11</v>
      </c>
      <c r="C41" s="6">
        <v>147554522</v>
      </c>
      <c r="D41" s="6">
        <v>153690066</v>
      </c>
      <c r="E41" s="6">
        <v>97803479</v>
      </c>
      <c r="F41" s="6">
        <v>139978101</v>
      </c>
      <c r="G41" s="6">
        <v>58544211</v>
      </c>
      <c r="H41" s="7">
        <f>79908403+8978554</f>
        <v>88886957</v>
      </c>
      <c r="I41" s="7">
        <f>44035435+8052429</f>
        <v>52087864</v>
      </c>
      <c r="J41" s="7">
        <f>60165662+8563813</f>
        <v>68729475</v>
      </c>
      <c r="K41" s="7">
        <f>9234313+36405244</f>
        <v>45639557</v>
      </c>
      <c r="L41" s="7"/>
    </row>
    <row r="42" spans="1:12" ht="12.75">
      <c r="A42" s="1" t="s">
        <v>12</v>
      </c>
      <c r="C42" s="6">
        <v>1018920</v>
      </c>
      <c r="D42" s="6">
        <v>653549</v>
      </c>
      <c r="E42" s="6">
        <v>1272792</v>
      </c>
      <c r="F42" s="6">
        <v>485089</v>
      </c>
      <c r="G42" s="6">
        <v>485247</v>
      </c>
      <c r="H42" s="7">
        <v>612805</v>
      </c>
      <c r="I42" s="7">
        <v>569627</v>
      </c>
      <c r="J42" s="7">
        <v>506464</v>
      </c>
      <c r="K42" s="7">
        <v>531642</v>
      </c>
      <c r="L42" s="7"/>
    </row>
    <row r="43" spans="1:12" ht="12.75">
      <c r="A43" s="1" t="s">
        <v>13</v>
      </c>
      <c r="C43" s="6">
        <v>12171366</v>
      </c>
      <c r="D43" s="6">
        <v>10198896</v>
      </c>
      <c r="E43" s="6">
        <v>4723349</v>
      </c>
      <c r="F43" s="6">
        <f>1776213+355506+1855776+221957+262231+248898</f>
        <v>4720581</v>
      </c>
      <c r="G43" s="6">
        <v>9635289</v>
      </c>
      <c r="H43" s="7">
        <v>1793904</v>
      </c>
      <c r="I43" s="7">
        <v>1534705</v>
      </c>
      <c r="J43" s="7">
        <v>1409872</v>
      </c>
      <c r="K43" s="7">
        <v>1204601</v>
      </c>
      <c r="L43" s="7"/>
    </row>
    <row r="44" spans="1:12" ht="12.75">
      <c r="A44" s="1" t="s">
        <v>14</v>
      </c>
      <c r="C44" s="6">
        <v>1354651</v>
      </c>
      <c r="D44" s="6">
        <v>508984</v>
      </c>
      <c r="E44" s="6">
        <v>513643</v>
      </c>
      <c r="F44" s="6">
        <f>20834+124920+98175</f>
        <v>243929</v>
      </c>
      <c r="G44" s="6">
        <v>160707</v>
      </c>
      <c r="H44" s="7">
        <v>109068</v>
      </c>
      <c r="I44" s="7">
        <v>0</v>
      </c>
      <c r="J44" s="7">
        <v>0</v>
      </c>
      <c r="K44" s="7"/>
      <c r="L44" s="7"/>
    </row>
    <row r="45" spans="1:12" ht="12.75">
      <c r="A45" s="1" t="s">
        <v>15</v>
      </c>
      <c r="C45" s="6">
        <v>6665795</v>
      </c>
      <c r="D45" s="6">
        <v>9548110</v>
      </c>
      <c r="E45" s="6">
        <v>14452341</v>
      </c>
      <c r="F45" s="6">
        <v>8312583</v>
      </c>
      <c r="G45" s="6">
        <v>2963313</v>
      </c>
      <c r="H45" s="7">
        <f>2327410+201107</f>
        <v>2528517</v>
      </c>
      <c r="I45" s="7">
        <f>2359706+467815</f>
        <v>2827521</v>
      </c>
      <c r="J45" s="7">
        <f>3054877+737564</f>
        <v>3792441</v>
      </c>
      <c r="K45" s="7">
        <f>122951+1836657</f>
        <v>1959608</v>
      </c>
      <c r="L45" s="7"/>
    </row>
    <row r="46" spans="1:12" ht="12.75">
      <c r="A46" s="1" t="s">
        <v>16</v>
      </c>
      <c r="C46" s="6">
        <v>2319256</v>
      </c>
      <c r="D46" s="6">
        <v>691501</v>
      </c>
      <c r="E46" s="6">
        <v>1481060</v>
      </c>
      <c r="F46" s="6">
        <v>1695257</v>
      </c>
      <c r="G46" s="6">
        <v>1956291</v>
      </c>
      <c r="H46" s="7">
        <v>2548864</v>
      </c>
      <c r="I46" s="7">
        <v>3224833</v>
      </c>
      <c r="J46" s="7">
        <f>886186</f>
        <v>886186</v>
      </c>
      <c r="K46" s="7">
        <v>1400756</v>
      </c>
      <c r="L46" s="7"/>
    </row>
    <row r="47" spans="1:12" ht="12.75">
      <c r="A47" s="1"/>
      <c r="C47" s="6"/>
      <c r="D47" s="6"/>
      <c r="F47" s="6"/>
      <c r="K47" s="7"/>
      <c r="L47" s="7"/>
    </row>
    <row r="48" spans="1:12" ht="12.75">
      <c r="A48" s="1" t="s">
        <v>20</v>
      </c>
      <c r="C48" s="6"/>
      <c r="D48" s="8" t="s">
        <v>21</v>
      </c>
      <c r="K48" s="7"/>
      <c r="L48" s="7"/>
    </row>
    <row r="49" spans="1:12" ht="12.75">
      <c r="A49" s="1" t="s">
        <v>8</v>
      </c>
      <c r="C49" s="6">
        <f>C5+C16+C27+C38-70801385</f>
        <v>483141404</v>
      </c>
      <c r="D49" s="6">
        <f>D5+D16+D27+D38-68708515</f>
        <v>678759807</v>
      </c>
      <c r="E49" s="6">
        <f>E5+E16+E27+E38-59255278</f>
        <v>217245185</v>
      </c>
      <c r="F49" s="6">
        <f>F5+F16+F27+F38-86991228</f>
        <v>275230680</v>
      </c>
      <c r="G49" s="6">
        <f>G5+G16+G27+G38-28997743</f>
        <v>159961869</v>
      </c>
      <c r="H49" s="7">
        <f>H5+H16+H27+H38-37376429</f>
        <v>221613028</v>
      </c>
      <c r="I49" s="7">
        <f>I5+I16+I27+I38-10484006</f>
        <v>132786892</v>
      </c>
      <c r="J49" s="7">
        <f>J5+J16+J27+J38-14430744</f>
        <v>163279568</v>
      </c>
      <c r="K49" s="7">
        <f>K5+K16+K27+K38-7211214</f>
        <v>78546942</v>
      </c>
      <c r="L49" s="7"/>
    </row>
    <row r="50" spans="1:12" ht="12.75">
      <c r="A50" s="1" t="s">
        <v>9</v>
      </c>
      <c r="C50" s="6">
        <f aca="true" t="shared" si="0" ref="C50:C57">C6+C17+C28+C39</f>
        <v>342053829</v>
      </c>
      <c r="D50" s="6">
        <f>D6+D17+D28+D39</f>
        <v>527993274</v>
      </c>
      <c r="E50" s="6">
        <f aca="true" t="shared" si="1" ref="E50:K57">E6+E17+E28+E39</f>
        <v>139380823</v>
      </c>
      <c r="F50" s="6">
        <f t="shared" si="1"/>
        <v>194832261</v>
      </c>
      <c r="G50" s="6">
        <f t="shared" si="1"/>
        <v>111482775</v>
      </c>
      <c r="H50" s="7">
        <f t="shared" si="1"/>
        <v>171300538</v>
      </c>
      <c r="I50" s="7">
        <f t="shared" si="1"/>
        <v>97711728</v>
      </c>
      <c r="J50" s="7">
        <f t="shared" si="1"/>
        <v>121390579</v>
      </c>
      <c r="K50" s="7">
        <f t="shared" si="1"/>
        <v>56372472</v>
      </c>
      <c r="L50" s="7"/>
    </row>
    <row r="51" spans="1:12" ht="12.75">
      <c r="A51" s="1" t="s">
        <v>10</v>
      </c>
      <c r="C51" s="6">
        <f t="shared" si="0"/>
        <v>51943525</v>
      </c>
      <c r="D51" s="6">
        <f>D7+D18+D29+D40</f>
        <v>83287063</v>
      </c>
      <c r="E51" s="6">
        <f t="shared" si="1"/>
        <v>25953269</v>
      </c>
      <c r="F51" s="6">
        <f t="shared" si="1"/>
        <v>30694994</v>
      </c>
      <c r="G51" s="6">
        <f t="shared" si="1"/>
        <v>18912368</v>
      </c>
      <c r="H51" s="7">
        <f t="shared" si="1"/>
        <v>19165266</v>
      </c>
      <c r="I51" s="7">
        <f t="shared" si="1"/>
        <v>12775557</v>
      </c>
      <c r="J51" s="7">
        <f t="shared" si="1"/>
        <v>15060787</v>
      </c>
      <c r="K51" s="7">
        <f t="shared" si="1"/>
        <v>11440766</v>
      </c>
      <c r="L51" s="7"/>
    </row>
    <row r="52" spans="1:12" ht="12.75">
      <c r="A52" s="1" t="s">
        <v>11</v>
      </c>
      <c r="C52" s="6">
        <f>C8+C19+C30+C41-70801385</f>
        <v>472392540</v>
      </c>
      <c r="D52" s="6">
        <f>D8+D19+D30+D41-68708515</f>
        <v>655590180</v>
      </c>
      <c r="E52" s="6">
        <f>E8+E19+E30+E41-59255278</f>
        <v>208665194</v>
      </c>
      <c r="F52" s="6">
        <f>F8+F19+F30+F41-86991228</f>
        <v>265831832</v>
      </c>
      <c r="G52" s="6">
        <f>G8+G19+G30+G41-28997743</f>
        <v>155332051</v>
      </c>
      <c r="H52" s="7">
        <f>H8+H19+H30+H41-37376429</f>
        <v>214306327</v>
      </c>
      <c r="I52" s="7">
        <f>I8+I19+I30+I41-10484006</f>
        <v>131332072</v>
      </c>
      <c r="J52" s="7">
        <f>J8+J19+J30+J41-14430744</f>
        <v>157466076</v>
      </c>
      <c r="K52" s="7">
        <f>K8+K19+K30+K41-7211214</f>
        <v>83661140</v>
      </c>
      <c r="L52" s="7"/>
    </row>
    <row r="53" spans="1:12" ht="12.75">
      <c r="A53" s="1" t="s">
        <v>12</v>
      </c>
      <c r="C53" s="6">
        <f t="shared" si="0"/>
        <v>4057628</v>
      </c>
      <c r="D53" s="6">
        <f>D9+D20+D31+D42</f>
        <v>1804546</v>
      </c>
      <c r="E53" s="6">
        <f t="shared" si="1"/>
        <v>2334552</v>
      </c>
      <c r="F53" s="6">
        <f t="shared" si="1"/>
        <v>1360599</v>
      </c>
      <c r="G53" s="6">
        <f t="shared" si="1"/>
        <v>1217422</v>
      </c>
      <c r="H53" s="7">
        <f t="shared" si="1"/>
        <v>2217845</v>
      </c>
      <c r="I53" s="7">
        <f t="shared" si="1"/>
        <v>2181843</v>
      </c>
      <c r="J53" s="7">
        <f t="shared" si="1"/>
        <v>1940893</v>
      </c>
      <c r="K53" s="7">
        <f t="shared" si="1"/>
        <v>1457417</v>
      </c>
      <c r="L53" s="7"/>
    </row>
    <row r="54" spans="1:12" ht="12.75">
      <c r="A54" s="1" t="s">
        <v>13</v>
      </c>
      <c r="C54" s="6">
        <f t="shared" si="0"/>
        <v>20694359</v>
      </c>
      <c r="D54" s="6">
        <f>D10+D21+D32+D43</f>
        <v>33113799</v>
      </c>
      <c r="E54" s="6">
        <f t="shared" si="1"/>
        <v>7057291</v>
      </c>
      <c r="F54" s="6">
        <f t="shared" si="1"/>
        <v>20989872</v>
      </c>
      <c r="G54" s="6">
        <f t="shared" si="1"/>
        <v>18643156</v>
      </c>
      <c r="H54" s="7">
        <f t="shared" si="1"/>
        <v>22576000</v>
      </c>
      <c r="I54" s="7">
        <f t="shared" si="1"/>
        <v>21213171</v>
      </c>
      <c r="J54" s="7">
        <f t="shared" si="1"/>
        <v>28050903</v>
      </c>
      <c r="K54" s="7">
        <f t="shared" si="1"/>
        <v>8724233</v>
      </c>
      <c r="L54" s="7"/>
    </row>
    <row r="55" spans="1:12" ht="12.75">
      <c r="A55" s="1" t="s">
        <v>14</v>
      </c>
      <c r="C55" s="6">
        <f t="shared" si="0"/>
        <v>108100265</v>
      </c>
      <c r="D55" s="6">
        <f>D11+D22+D33+D44</f>
        <v>176491696</v>
      </c>
      <c r="E55" s="6">
        <f t="shared" si="1"/>
        <v>1701292</v>
      </c>
      <c r="F55" s="6">
        <f t="shared" si="1"/>
        <v>2310175</v>
      </c>
      <c r="G55" s="6">
        <f t="shared" si="1"/>
        <v>1489707</v>
      </c>
      <c r="H55" s="7">
        <f>H33+H22+H11+H44</f>
        <v>1495090</v>
      </c>
      <c r="I55" s="7"/>
      <c r="J55" s="7"/>
      <c r="K55" s="7"/>
      <c r="L55" s="7"/>
    </row>
    <row r="56" spans="1:12" ht="12.75">
      <c r="A56" s="1" t="s">
        <v>15</v>
      </c>
      <c r="C56" s="6">
        <f t="shared" si="0"/>
        <v>11216443</v>
      </c>
      <c r="D56" s="6">
        <f>D12+D23+D34+D45</f>
        <v>17594476</v>
      </c>
      <c r="E56" s="6">
        <f t="shared" si="1"/>
        <v>17200443</v>
      </c>
      <c r="F56" s="6">
        <f t="shared" si="1"/>
        <v>14580445</v>
      </c>
      <c r="G56" s="6">
        <f t="shared" si="1"/>
        <v>6023373</v>
      </c>
      <c r="H56" s="7">
        <f t="shared" si="1"/>
        <v>5494102</v>
      </c>
      <c r="I56" s="7">
        <f t="shared" si="1"/>
        <v>3840339</v>
      </c>
      <c r="J56" s="7">
        <f t="shared" si="1"/>
        <v>6824088</v>
      </c>
      <c r="K56" s="7">
        <f t="shared" si="1"/>
        <v>3382467</v>
      </c>
      <c r="L56" s="7"/>
    </row>
    <row r="57" spans="1:12" ht="12.75">
      <c r="A57" s="1" t="s">
        <v>16</v>
      </c>
      <c r="C57" s="6">
        <f t="shared" si="0"/>
        <v>22245447</v>
      </c>
      <c r="D57" s="6">
        <f>D13+D24+D35+D46</f>
        <v>14343372</v>
      </c>
      <c r="E57" s="6">
        <f t="shared" si="1"/>
        <v>15423407</v>
      </c>
      <c r="F57" s="6">
        <f t="shared" si="1"/>
        <v>17966169</v>
      </c>
      <c r="G57" s="6">
        <f t="shared" si="1"/>
        <v>15087184</v>
      </c>
      <c r="H57" s="7">
        <f t="shared" si="1"/>
        <v>17367366</v>
      </c>
      <c r="I57" s="7">
        <f t="shared" si="1"/>
        <v>10453661</v>
      </c>
      <c r="J57" s="7">
        <f t="shared" si="1"/>
        <v>4798490</v>
      </c>
      <c r="K57" s="7">
        <f t="shared" si="1"/>
        <v>5695137</v>
      </c>
      <c r="L57" s="7"/>
    </row>
    <row r="58" spans="3:12" ht="12.75">
      <c r="C58" s="6"/>
      <c r="D58" s="6"/>
      <c r="F58" s="6"/>
      <c r="K58" s="7"/>
      <c r="L58" s="7"/>
    </row>
    <row r="59" spans="4:12" ht="12.75">
      <c r="D59" s="6"/>
      <c r="F59" s="6"/>
      <c r="K59" s="7"/>
      <c r="L59" s="7"/>
    </row>
    <row r="60" spans="1:12" ht="12.75">
      <c r="A60" s="1" t="s">
        <v>22</v>
      </c>
      <c r="D60" s="6"/>
      <c r="F60" s="6"/>
      <c r="K60" s="7"/>
      <c r="L60" s="7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</sheetData>
  <printOptions/>
  <pageMargins left="0.25" right="0.25" top="0.5" bottom="0.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2007-03-02T14:33:11Z</cp:lastPrinted>
  <dcterms:created xsi:type="dcterms:W3CDTF">2003-03-19T15:24:33Z</dcterms:created>
  <dcterms:modified xsi:type="dcterms:W3CDTF">2007-03-02T14:40:38Z</dcterms:modified>
  <cp:category/>
  <cp:version/>
  <cp:contentType/>
  <cp:contentStatus/>
</cp:coreProperties>
</file>