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28" windowWidth="13908" windowHeight="7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<sst xmlns="http://schemas.openxmlformats.org/spreadsheetml/2006/main" count="472" uniqueCount="428">
  <si>
    <t>Selected Sources of Funds</t>
  </si>
  <si>
    <t>Democratic Congressional Campaign Committee</t>
  </si>
  <si>
    <t>National Republican Congressional Committee</t>
  </si>
  <si>
    <t>Transfers from Candidate Committees</t>
  </si>
  <si>
    <t>AL</t>
  </si>
  <si>
    <t>AR</t>
  </si>
  <si>
    <t>BERRY, MARION</t>
  </si>
  <si>
    <t>BACHUS, SPENCER T</t>
  </si>
  <si>
    <t>BONNER, JOSIAH ROBINS JR.</t>
  </si>
  <si>
    <t>SNYDER, VICTOR F</t>
  </si>
  <si>
    <t>AZ</t>
  </si>
  <si>
    <t>PASTOR, EDWARD L</t>
  </si>
  <si>
    <t>CA</t>
  </si>
  <si>
    <t>BACA, JOE</t>
  </si>
  <si>
    <t>BECERRA, XAVIER</t>
  </si>
  <si>
    <t>KOLBE, JAMES T</t>
  </si>
  <si>
    <t>BERMAN, HOWARD L</t>
  </si>
  <si>
    <t>SHADEGG, JOHN B.</t>
  </si>
  <si>
    <t>CARDOZA, DENNIS</t>
  </si>
  <si>
    <t>COX, CHRISTOPHER HON.</t>
  </si>
  <si>
    <t>ESHOO, ANNA</t>
  </si>
  <si>
    <t>FARR, SAM</t>
  </si>
  <si>
    <t>HARMAN, JANE</t>
  </si>
  <si>
    <t>DREIER, DAVID</t>
  </si>
  <si>
    <t>HONDA, MIKE</t>
  </si>
  <si>
    <t>HERGER, WALTER WILLIAM (WALLY) JR</t>
  </si>
  <si>
    <t>LANTOS, TOM</t>
  </si>
  <si>
    <t>LEE, BARBARA</t>
  </si>
  <si>
    <t>LEWIS, JERRY</t>
  </si>
  <si>
    <t>LOFGREN, ZOE</t>
  </si>
  <si>
    <t>MCKEON, HOWARD P</t>
  </si>
  <si>
    <t>MATSUI, ROBERT</t>
  </si>
  <si>
    <t>MILLENDER-MCDONALD, JUANITA</t>
  </si>
  <si>
    <t>MILLER, GEORGE</t>
  </si>
  <si>
    <t>NAPOLITANO, GRACE</t>
  </si>
  <si>
    <t>RADANOVICH, GEORGE</t>
  </si>
  <si>
    <t>PELOSI, NANCY</t>
  </si>
  <si>
    <t>ROYCE, ED MR</t>
  </si>
  <si>
    <t>ROYBAL-ALLARD, LUCILLE</t>
  </si>
  <si>
    <t>SANCHEZ, LORETTA</t>
  </si>
  <si>
    <t>CO</t>
  </si>
  <si>
    <t>BEAUPREZ, ROBERT LOUIS</t>
  </si>
  <si>
    <t>SCHIFF, ADAM</t>
  </si>
  <si>
    <t>SHERMAN, BRAD</t>
  </si>
  <si>
    <t>SOLIS, HILDA</t>
  </si>
  <si>
    <t>CT</t>
  </si>
  <si>
    <t>SIMMONS, ROB</t>
  </si>
  <si>
    <t>TAUSCHER, ELLEN O</t>
  </si>
  <si>
    <t>DE</t>
  </si>
  <si>
    <t>CASTLE, MICHAEL N</t>
  </si>
  <si>
    <t>THOMPSON, MIKE</t>
  </si>
  <si>
    <t>FL</t>
  </si>
  <si>
    <t>WATSON, DIANE E</t>
  </si>
  <si>
    <t>WAXMAN, HENRY A.</t>
  </si>
  <si>
    <t>DIAZ-BALART, LINCOLN</t>
  </si>
  <si>
    <t>WOOLSEY, LYNN C</t>
  </si>
  <si>
    <t>DIAZ-BALART, MARIO</t>
  </si>
  <si>
    <t>DEGETTE, DIANA L</t>
  </si>
  <si>
    <t>FEENEY, TOM</t>
  </si>
  <si>
    <t>DELAURO, ROSA</t>
  </si>
  <si>
    <t>LARSON, JOHN B</t>
  </si>
  <si>
    <t>PUTNAM, ADAM H</t>
  </si>
  <si>
    <t>DC</t>
  </si>
  <si>
    <t>NORTON, ELEANOR HOLMES</t>
  </si>
  <si>
    <t>ROS-LEHTINEN, ILEANA</t>
  </si>
  <si>
    <t>BOYD, F ALLEN JR</t>
  </si>
  <si>
    <t>HASTINGS, ALCEE L</t>
  </si>
  <si>
    <t>GA</t>
  </si>
  <si>
    <t>WEXLER, ROBERT</t>
  </si>
  <si>
    <t>LINDER, JOHN</t>
  </si>
  <si>
    <t>HI</t>
  </si>
  <si>
    <t>ABERCROMBIE, NEIL</t>
  </si>
  <si>
    <t>IL</t>
  </si>
  <si>
    <t>DAVIS, DANNY K</t>
  </si>
  <si>
    <t>ID</t>
  </si>
  <si>
    <t>SIMPSON, MICHAEL KEITH</t>
  </si>
  <si>
    <t>EMANUEL, RAHM</t>
  </si>
  <si>
    <t>SCHAKOWSKY, JANICE D</t>
  </si>
  <si>
    <t>IN</t>
  </si>
  <si>
    <t>KIRK, MARK STEVEN</t>
  </si>
  <si>
    <t>VISCLOSKY, PETER J</t>
  </si>
  <si>
    <t>SHIMKUS, JOHN M</t>
  </si>
  <si>
    <t>LA</t>
  </si>
  <si>
    <t>MA</t>
  </si>
  <si>
    <t>DELAHUNT, WILLIAM D</t>
  </si>
  <si>
    <t>SOUDER, MARK E</t>
  </si>
  <si>
    <t>FRANK, BARNEY</t>
  </si>
  <si>
    <t>KS</t>
  </si>
  <si>
    <t>RYUN, JIM R</t>
  </si>
  <si>
    <t>LYNCH, STEPHEN F</t>
  </si>
  <si>
    <t>KY</t>
  </si>
  <si>
    <t>MCGOVERN, JAMES P</t>
  </si>
  <si>
    <t>MEEHAN, MARTIN T</t>
  </si>
  <si>
    <t>MCCRERY, JAMES OTIS III</t>
  </si>
  <si>
    <t>MD</t>
  </si>
  <si>
    <t>CUMMINGS, ELIJAH E</t>
  </si>
  <si>
    <t>HOYER, STENY HAMILTON</t>
  </si>
  <si>
    <t>MI</t>
  </si>
  <si>
    <t>CAMP, DAVID LEE</t>
  </si>
  <si>
    <t>VAN HOLLEN, CHRIS</t>
  </si>
  <si>
    <t>KNOLLENBERG, JOSEPH K</t>
  </si>
  <si>
    <t>ME</t>
  </si>
  <si>
    <t>KILPATRICK, CAROLYN CHEEKS</t>
  </si>
  <si>
    <t>UPTON, FREDERICK STEPHEN</t>
  </si>
  <si>
    <t>MN</t>
  </si>
  <si>
    <t>MO</t>
  </si>
  <si>
    <t>BLUNT, ROY</t>
  </si>
  <si>
    <t>MCCOLLUM, BETTY</t>
  </si>
  <si>
    <t>EMERSON, JO ANN</t>
  </si>
  <si>
    <t>OBERSTAR, JAMES L</t>
  </si>
  <si>
    <t>SABO, MARTIN OLAV</t>
  </si>
  <si>
    <t>HULSHOF, KENNY CHARLES</t>
  </si>
  <si>
    <t>SKELTON, IKE</t>
  </si>
  <si>
    <t>MS</t>
  </si>
  <si>
    <t>NC</t>
  </si>
  <si>
    <t>ETHERIDGE, BOB</t>
  </si>
  <si>
    <t>MT</t>
  </si>
  <si>
    <t>REHBERG, DENNIS R</t>
  </si>
  <si>
    <t>MCINTYRE, MIKE</t>
  </si>
  <si>
    <t>COBLE, JOHN HOWARD</t>
  </si>
  <si>
    <t>PRICE, DAVID E</t>
  </si>
  <si>
    <t>NJ</t>
  </si>
  <si>
    <t>NM</t>
  </si>
  <si>
    <t>PAYNE, DONALD M</t>
  </si>
  <si>
    <t>PEARCE, STEVE</t>
  </si>
  <si>
    <t>NV</t>
  </si>
  <si>
    <t>UDALL, TOM</t>
  </si>
  <si>
    <t>NY</t>
  </si>
  <si>
    <t>BERKLEY, SHELLEY</t>
  </si>
  <si>
    <t>CROWLEY, JOSEPH</t>
  </si>
  <si>
    <t>KELLY, SUE W</t>
  </si>
  <si>
    <t>LAFALCE, JOHN J</t>
  </si>
  <si>
    <t>WALSH, JAMES T</t>
  </si>
  <si>
    <t>MALONEY, CAROLYN B</t>
  </si>
  <si>
    <t>OH</t>
  </si>
  <si>
    <t>BOEHNER, JOHN A</t>
  </si>
  <si>
    <t>MCCARTHY, CAROLYN</t>
  </si>
  <si>
    <t>HOBSON, DAVID LEE</t>
  </si>
  <si>
    <t>LATOURETTE, STEVEN C</t>
  </si>
  <si>
    <t>NADLER, JERROLD LEWIS</t>
  </si>
  <si>
    <t>OWENS, MAJOR ROBERT</t>
  </si>
  <si>
    <t>OXLEY, MICHAEL G</t>
  </si>
  <si>
    <t>RANGEL, CHARLES B</t>
  </si>
  <si>
    <t>REGULA, RALPH S</t>
  </si>
  <si>
    <t>SLAUGHTER, LOUISE M</t>
  </si>
  <si>
    <t>TURNER, MIKE</t>
  </si>
  <si>
    <t>OK</t>
  </si>
  <si>
    <t>VELAZQUEZ, NYDIA M</t>
  </si>
  <si>
    <t>OR</t>
  </si>
  <si>
    <t>WALDEN, GREGORY PAUL</t>
  </si>
  <si>
    <t>PA</t>
  </si>
  <si>
    <t>KAPTUR, MARCY</t>
  </si>
  <si>
    <t>BLUMENAUER, EARL</t>
  </si>
  <si>
    <t>DEFAZIO, PETER A</t>
  </si>
  <si>
    <t>SC</t>
  </si>
  <si>
    <t>BARRETT, JAMES GRESHAM</t>
  </si>
  <si>
    <t>WILSON, ADDISON (JOE) GRAVES</t>
  </si>
  <si>
    <t>DOYLE, MIKE</t>
  </si>
  <si>
    <t>TN</t>
  </si>
  <si>
    <t>FATTAH, CHAKA</t>
  </si>
  <si>
    <t>TX</t>
  </si>
  <si>
    <t>RI</t>
  </si>
  <si>
    <t>KENNEDY, PATRICK J</t>
  </si>
  <si>
    <t>CULBERSON, JOHN</t>
  </si>
  <si>
    <t>CLYBURN, JAMES E</t>
  </si>
  <si>
    <t>JOHNSON, SAMUEL ROBERT</t>
  </si>
  <si>
    <t>GORDON, BARTON JENNINGS</t>
  </si>
  <si>
    <t>VA</t>
  </si>
  <si>
    <t>CANTOR, ERIC</t>
  </si>
  <si>
    <t>DAVIS, JO ANN S.</t>
  </si>
  <si>
    <t>FORBES, J. RANDY</t>
  </si>
  <si>
    <t>WOLF, FRANK R</t>
  </si>
  <si>
    <t>WA</t>
  </si>
  <si>
    <t>HASTINGS, DOC</t>
  </si>
  <si>
    <t>MORAN, JAMES P JR</t>
  </si>
  <si>
    <t>WI</t>
  </si>
  <si>
    <t>PETRI, THOMAS E</t>
  </si>
  <si>
    <t>VI</t>
  </si>
  <si>
    <t>CHRISTENSEN, DONNA M</t>
  </si>
  <si>
    <t>BALDWIN, TAMMY</t>
  </si>
  <si>
    <t>OBEY, DAVID R</t>
  </si>
  <si>
    <t>CRAMER, ROBERT EDWARD BUD JR</t>
  </si>
  <si>
    <t>ROSS, MICHAEL AVERY</t>
  </si>
  <si>
    <t>GRIJALVA, RAUL M MR.</t>
  </si>
  <si>
    <t>BUSBY, FRANCINE P</t>
  </si>
  <si>
    <t>CAPPS, LOIS G</t>
  </si>
  <si>
    <t>DAVIS, SUSAN A</t>
  </si>
  <si>
    <t>MATSUI, DORIS</t>
  </si>
  <si>
    <t>SANCHEZ, LINDA</t>
  </si>
  <si>
    <t>STARK, PETE</t>
  </si>
  <si>
    <t>THOMAS, WILLIAM M</t>
  </si>
  <si>
    <t>WATERS, MAXINE</t>
  </si>
  <si>
    <t>MEEK, KENDRICK B</t>
  </si>
  <si>
    <t>SCHULTZ, DEBBIE WASSERMAN</t>
  </si>
  <si>
    <t>BISHOP, SANFORD D JR.</t>
  </si>
  <si>
    <t>SCOTT, DAVID ALBERT</t>
  </si>
  <si>
    <t>GU</t>
  </si>
  <si>
    <t>BORDALLO, MADELEINE Z MS.</t>
  </si>
  <si>
    <t>COSTELLO, JERRY F</t>
  </si>
  <si>
    <t>LIPINSKI, DANIEL WILLIAM</t>
  </si>
  <si>
    <t>RUSH, BOBBY LEE</t>
  </si>
  <si>
    <t>CHANDLER, A.B. III</t>
  </si>
  <si>
    <t>JEFFERSON, WILLIAM JENNINGS</t>
  </si>
  <si>
    <t>CAPUANO, MICHAEL E</t>
  </si>
  <si>
    <t>MARKEY, EDWARD J MR.</t>
  </si>
  <si>
    <t>OLVER, JOHN W.</t>
  </si>
  <si>
    <t>TIERNEY, JOHN</t>
  </si>
  <si>
    <t>RUPPERSBERGER, C A DUTCH</t>
  </si>
  <si>
    <t>WYNN, ALBERT R</t>
  </si>
  <si>
    <t>ALLEN, THOMAS H</t>
  </si>
  <si>
    <t>MICHAUD, MICHAEL H</t>
  </si>
  <si>
    <t>CONYERS, JOHN JR.</t>
  </si>
  <si>
    <t>KILDEE, DALE E</t>
  </si>
  <si>
    <t>PETERSON, COLLIN C</t>
  </si>
  <si>
    <t>CLAY, WILLIAM LACY JR</t>
  </si>
  <si>
    <t>CLEAVER, EMANUEL II</t>
  </si>
  <si>
    <t>BUTTERFIELD, G K</t>
  </si>
  <si>
    <t>WATT, MELVIN L</t>
  </si>
  <si>
    <t>HOLT, RUSH</t>
  </si>
  <si>
    <t>PALLONE, FRANK JR</t>
  </si>
  <si>
    <t>PASCRELL, WILLIAM J. JR.</t>
  </si>
  <si>
    <t>ACKERMAN, GARY L</t>
  </si>
  <si>
    <t>BISHOP, TIMOTHY</t>
  </si>
  <si>
    <t>ENGEL, ELIOT</t>
  </si>
  <si>
    <t>HINCHEY, MAURICE D</t>
  </si>
  <si>
    <t>ISRAEL, STEVE J</t>
  </si>
  <si>
    <t>WEINER, ANTHONY D MR</t>
  </si>
  <si>
    <t>TUBBS-JONES, STEPHANIE</t>
  </si>
  <si>
    <t>MURTHA, JOHN P MR.</t>
  </si>
  <si>
    <t>SCHWARTZ, ALLYSON</t>
  </si>
  <si>
    <t>LANGEVIN, JAMES R</t>
  </si>
  <si>
    <t>SPRATT, JOHN M JR</t>
  </si>
  <si>
    <t>COOPER, JAMES</t>
  </si>
  <si>
    <t>TANNER, JOHN S.</t>
  </si>
  <si>
    <t>CUELLAR, HENRY R</t>
  </si>
  <si>
    <t>DOGGETT, LLOYD A MR.</t>
  </si>
  <si>
    <t>GONZALEZ, CHARLES A</t>
  </si>
  <si>
    <t>GREEN, ALEXANDER</t>
  </si>
  <si>
    <t>GREEN, RAYMOND E. 'GENE'</t>
  </si>
  <si>
    <t>HINOJOSA, RUBEN E</t>
  </si>
  <si>
    <t>REYES, SILVESTRE</t>
  </si>
  <si>
    <t>SCOTT, ROBERT C</t>
  </si>
  <si>
    <t>BAIRD, BRIAN N</t>
  </si>
  <si>
    <t>DICKS, NORM D</t>
  </si>
  <si>
    <t>INSLEE, JAY R</t>
  </si>
  <si>
    <t>LARSEN, RICK R</t>
  </si>
  <si>
    <t>SMITH, ADAM</t>
  </si>
  <si>
    <t>KIND, RON</t>
  </si>
  <si>
    <t>MOORE, GWENDOLYNNE</t>
  </si>
  <si>
    <t>WV</t>
  </si>
  <si>
    <t>RAHALL, NICK J II</t>
  </si>
  <si>
    <t>EVERETT, TERRY</t>
  </si>
  <si>
    <t>FRANKS, TRENT</t>
  </si>
  <si>
    <t>RENZI, RICHARD G.</t>
  </si>
  <si>
    <t>CUNNINGHAM, RANDY DUKE</t>
  </si>
  <si>
    <t>DOOLITTLE, JOHN T</t>
  </si>
  <si>
    <t>LUNGREN, DANIEL E</t>
  </si>
  <si>
    <t>NUNES, DEVIN GERALD</t>
  </si>
  <si>
    <t>ROHRABACHER, DANA</t>
  </si>
  <si>
    <t>JOHNSON, NANCY L.</t>
  </si>
  <si>
    <t>MACK, CONNIE</t>
  </si>
  <si>
    <t>MICA, JOHN L MR.</t>
  </si>
  <si>
    <t>WELDON, DAVID JOSEPH</t>
  </si>
  <si>
    <t>YOUNG, C. W. BILL</t>
  </si>
  <si>
    <t>DEAL, NATHAN</t>
  </si>
  <si>
    <t>GINGREY, PHILLIP J</t>
  </si>
  <si>
    <t>HASTERT, DENNIS J.</t>
  </si>
  <si>
    <t>LAHOOD, RAY</t>
  </si>
  <si>
    <t>MANZULLO, DONALD A.</t>
  </si>
  <si>
    <t>CHOCOLA, J CHRISTOPHER</t>
  </si>
  <si>
    <t>MORAN, JERRY</t>
  </si>
  <si>
    <t>TIAHRT, TODD W.</t>
  </si>
  <si>
    <t>DAVIS, GEOFFREY C</t>
  </si>
  <si>
    <t>WHITFIELD, ED</t>
  </si>
  <si>
    <t>ALEXANDER, RODNEY MR.</t>
  </si>
  <si>
    <t>BOUSTANY, JR, CHARLES W.</t>
  </si>
  <si>
    <t>JINDAL, BOBBY</t>
  </si>
  <si>
    <t>HOEKSTRA, PETER</t>
  </si>
  <si>
    <t>GUTKNECHT, GILBERT</t>
  </si>
  <si>
    <t>RAMSTAD, JIM</t>
  </si>
  <si>
    <t>WICKER, ROGER F.</t>
  </si>
  <si>
    <t>MCHENRY, PATRICK TIMOTHY</t>
  </si>
  <si>
    <t>NE</t>
  </si>
  <si>
    <t>FORTENBERRY, JEFF</t>
  </si>
  <si>
    <t>FRELINGHUYSEN, RODNEY</t>
  </si>
  <si>
    <t>SAXTON, H. J</t>
  </si>
  <si>
    <t>WILSON, HEATHER A.</t>
  </si>
  <si>
    <t>GIBBONS, JAMES A</t>
  </si>
  <si>
    <t>PORTER, JON SR</t>
  </si>
  <si>
    <t>BOEHLERT, SHERWOOD</t>
  </si>
  <si>
    <t>FOSSELLA, VITO MR.</t>
  </si>
  <si>
    <t>KUHL, JOHN R JR</t>
  </si>
  <si>
    <t>MCHUGH, JOHN M</t>
  </si>
  <si>
    <t>PORTMAN, ROBERT J</t>
  </si>
  <si>
    <t>TIBERI, PATRICK J</t>
  </si>
  <si>
    <t>COLE, TOM</t>
  </si>
  <si>
    <t>LUCAS, FRANK D</t>
  </si>
  <si>
    <t>GREENWOOD, JAMES C</t>
  </si>
  <si>
    <t>HART, MELISSA A.</t>
  </si>
  <si>
    <t>PETERSON, JOHN MR.</t>
  </si>
  <si>
    <t>PLATTS, TODD R</t>
  </si>
  <si>
    <t>WELDON, W CURTIS</t>
  </si>
  <si>
    <t>BROWN, HENRY E JR. JR.</t>
  </si>
  <si>
    <t>INGLIS, BOB</t>
  </si>
  <si>
    <t>BONILLA, HENRY</t>
  </si>
  <si>
    <t>BURGESS, MICHAEL C DR</t>
  </si>
  <si>
    <t>CARTER, JOHN</t>
  </si>
  <si>
    <t>CONAWAY, K MICHAEL</t>
  </si>
  <si>
    <t>GOHMERT, LOUIE</t>
  </si>
  <si>
    <t>GRANGER, KAY N</t>
  </si>
  <si>
    <t>MCCAUL, MICHAEL</t>
  </si>
  <si>
    <t>NEUGEBAUER, RANDY</t>
  </si>
  <si>
    <t>SMITH, LAMAR</t>
  </si>
  <si>
    <t>UT</t>
  </si>
  <si>
    <t>CANNON, CHRISTOPHER B</t>
  </si>
  <si>
    <t>MCMORRIS, CATHY ANN</t>
  </si>
  <si>
    <t>REICHERT, DAVE</t>
  </si>
  <si>
    <t>WY</t>
  </si>
  <si>
    <t>CUBIN, BARBARA L</t>
  </si>
  <si>
    <t>NEAL, RICHARD E MR.</t>
  </si>
  <si>
    <t>LEVIN, SANDER M</t>
  </si>
  <si>
    <t>KANJORSKI, PAUL E</t>
  </si>
  <si>
    <t>CAMPBELL, JOHN B. T. III</t>
  </si>
  <si>
    <t>SHAYS, CHRISTOPHER</t>
  </si>
  <si>
    <t>BILIRAKIS, MICHAEL</t>
  </si>
  <si>
    <t>ROGERS, HAROLD D</t>
  </si>
  <si>
    <t>BAKER, RICHARD HUGH</t>
  </si>
  <si>
    <t>MILLER, CANDICE S.</t>
  </si>
  <si>
    <t>FOXX, VIRGINIA</t>
  </si>
  <si>
    <t>EVANS, JOHN VICTOR</t>
  </si>
  <si>
    <t>BROWN, SHERROD</t>
  </si>
  <si>
    <t>KERRY, JOHN F</t>
  </si>
  <si>
    <t>WEBSTER, DANIEL</t>
  </si>
  <si>
    <t>PICKERING, CHARLES W</t>
  </si>
  <si>
    <t>Total</t>
  </si>
  <si>
    <t>SERRANO, JOSE E</t>
  </si>
  <si>
    <t>BRADY, ROBERT</t>
  </si>
  <si>
    <t>LEE, SHEILA JACKSON</t>
  </si>
  <si>
    <t>DAVIS, ARTUR</t>
  </si>
  <si>
    <t>SESSIONS, PETE</t>
  </si>
  <si>
    <t>WAMP, ZACH</t>
  </si>
  <si>
    <t>IA</t>
  </si>
  <si>
    <t>RYAN, TIM</t>
  </si>
  <si>
    <t>ND</t>
  </si>
  <si>
    <t>POMEROY, EARL</t>
  </si>
  <si>
    <t>HIGGINS, BRIAN</t>
  </si>
  <si>
    <t>STUPAK, BART</t>
  </si>
  <si>
    <t>ANDREWS, ROBERT</t>
  </si>
  <si>
    <t>THOMPSON, BENNIE</t>
  </si>
  <si>
    <t>LEWIS, JOHN</t>
  </si>
  <si>
    <t>UDALL, MARK</t>
  </si>
  <si>
    <t>AK</t>
  </si>
  <si>
    <t>ROGERS, MICHAEL</t>
  </si>
  <si>
    <t>YOUNG, DON E</t>
  </si>
  <si>
    <t>ADERHOLT, ROBERT B.</t>
  </si>
  <si>
    <t>BOOZMAN, JOHN NICHOLS</t>
  </si>
  <si>
    <t>HAYWORTH, JD</t>
  </si>
  <si>
    <t>CALVERT, KEN MR.</t>
  </si>
  <si>
    <t>HUNTER, DUNCAN</t>
  </si>
  <si>
    <t>ISSA, DARRELL EDWARD</t>
  </si>
  <si>
    <t>MILLER, GARY G. HON.</t>
  </si>
  <si>
    <t>HEFLEY, JOEL</t>
  </si>
  <si>
    <t>MUSGRAVE, MARILYN N</t>
  </si>
  <si>
    <t>CRENSHAW, ANDER M HON</t>
  </si>
  <si>
    <t>FOLEY, MARK</t>
  </si>
  <si>
    <t>KELLER, RICHARD ANTHONY</t>
  </si>
  <si>
    <t>MILLER, JEFFERSON B.</t>
  </si>
  <si>
    <t>SHAW, E. CLAY JR.</t>
  </si>
  <si>
    <t>KINGSTON, JOHN HEDDENS</t>
  </si>
  <si>
    <t>WESTMORELAND, LYNN A</t>
  </si>
  <si>
    <t>KING, STEVEN A</t>
  </si>
  <si>
    <t>LATHAM, THOMAS P</t>
  </si>
  <si>
    <t>LEACH, JIM</t>
  </si>
  <si>
    <t>BIGGERT, JUDY</t>
  </si>
  <si>
    <t>HYDE, HENRY JOHN</t>
  </si>
  <si>
    <t>BUYER, STEVE CONGRESSMAN</t>
  </si>
  <si>
    <t>PENCE, MIKE</t>
  </si>
  <si>
    <t>LEWIS, RON</t>
  </si>
  <si>
    <t>TAUZIN, WILBERT J II</t>
  </si>
  <si>
    <t>BARTLETT, ROSCOE G. JR.</t>
  </si>
  <si>
    <t>EHLERS, VERNON J</t>
  </si>
  <si>
    <t>MCCOTTER, THADDEUS G</t>
  </si>
  <si>
    <t>ROGERS, MICHAEL J</t>
  </si>
  <si>
    <t>SCHWARZ, JOHN</t>
  </si>
  <si>
    <t>KLINE, JOHN P</t>
  </si>
  <si>
    <t>AKIN, WILLIAM TODD</t>
  </si>
  <si>
    <t>JONES, WALTER B.</t>
  </si>
  <si>
    <t>MYRICK, SUE</t>
  </si>
  <si>
    <t>OSBORNE, THOMAS WILLIAM</t>
  </si>
  <si>
    <t>TERRY, LEE</t>
  </si>
  <si>
    <t>GARRETT, SCOTT</t>
  </si>
  <si>
    <t>LOBIONDO, FRANK A. A</t>
  </si>
  <si>
    <t>KING, PETER</t>
  </si>
  <si>
    <t>REYNOLDS, THOMAS M</t>
  </si>
  <si>
    <t>SWEENEY, JOHN E.</t>
  </si>
  <si>
    <t>GILLMOR, PAUL E</t>
  </si>
  <si>
    <t>PRYCE, DEBORAH D.</t>
  </si>
  <si>
    <t>SCHMIDT, JEANNETTE H</t>
  </si>
  <si>
    <t>SULLIVAN, JOHN</t>
  </si>
  <si>
    <t>DENT, CHARLES W</t>
  </si>
  <si>
    <t>ENGLISH, PHILIP S</t>
  </si>
  <si>
    <t>GERLACH, JIM</t>
  </si>
  <si>
    <t>L. SHERWOOD, DONALD</t>
  </si>
  <si>
    <t>MURPHY, TIM</t>
  </si>
  <si>
    <t>PITTS, JOSEPH R</t>
  </si>
  <si>
    <t>SHUSTER, WILLIAM F</t>
  </si>
  <si>
    <t>PR</t>
  </si>
  <si>
    <t>FORTUNO, LUIS</t>
  </si>
  <si>
    <t>DUNCAN, JOHN REP. JR.</t>
  </si>
  <si>
    <t>BRADY, KEVIN PATRICK</t>
  </si>
  <si>
    <t>HALL, RALPH MOODY</t>
  </si>
  <si>
    <t>HENSARLING, JEB MR.</t>
  </si>
  <si>
    <t>MARCHANT, KENNY EWELL</t>
  </si>
  <si>
    <t>PAUL, RONALD E.</t>
  </si>
  <si>
    <t>POE, TED</t>
  </si>
  <si>
    <t>STREUSAND, BENJAMIN EARL</t>
  </si>
  <si>
    <t>THORNBERRY, MAC</t>
  </si>
  <si>
    <t>BISHOP, ROBERT WILLIAM</t>
  </si>
  <si>
    <t>D. DRAKE, THELMA</t>
  </si>
  <si>
    <t>DAVIS, THOMAS M III</t>
  </si>
  <si>
    <t>GOODE, VIRGIL H. JR.</t>
  </si>
  <si>
    <t>GOODLATTE, ROBERT W.</t>
  </si>
  <si>
    <t>NETHERCUTT, GEORGE R</t>
  </si>
  <si>
    <t>SENSENBRENNER, F JAMES JR</t>
  </si>
  <si>
    <t>CAPITO, SHELLEY MOORE</t>
  </si>
  <si>
    <t>for National Party Congressional Committees Through June 30, 2006</t>
  </si>
  <si>
    <t>BOUCHER, RICHARD</t>
  </si>
  <si>
    <t>JACKSON, JESSE JR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</si>
</sst>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4"/>
  <sheetViews>
    <sheetView tabSelected="1" workbookViewId="0" topLeftCell="A176">
      <selection activeCell="A181" sqref="A181:G182"/>
    </sheetView>
  </sheetViews>
  <sheetFormatPr defaultColWidth="9.140625" defaultRowHeight="12.75"/>
  <cols>
    <col min="2" max="2" width="33.421875" style="0" bestFit="1" customWidth="1"/>
    <col min="3" max="3" width="10.8515625" style="1" customWidth="1"/>
    <col min="7" max="7" width="35.28125" style="0" bestFit="1" customWidth="1"/>
    <col min="8" max="8" width="10.421875" style="1" customWidth="1"/>
  </cols>
  <sheetData>
    <row r="1" ht="12.75">
      <c r="D1" s="2" t="s">
        <v>0</v>
      </c>
    </row>
    <row r="2" ht="12.75">
      <c r="D2" s="2" t="s">
        <v>425</v>
      </c>
    </row>
    <row r="3" spans="1:6" ht="12.75">
      <c r="A3" t="s">
        <v>1</v>
      </c>
      <c r="F3" t="s">
        <v>2</v>
      </c>
    </row>
    <row r="4" spans="2:7" ht="12.75">
      <c r="B4" t="s">
        <v>3</v>
      </c>
      <c r="G4" t="s">
        <v>3</v>
      </c>
    </row>
    <row r="6" spans="1:8" ht="12.75">
      <c r="A6" t="s">
        <v>4</v>
      </c>
      <c r="B6" t="s">
        <v>181</v>
      </c>
      <c r="C6" s="1">
        <f>100000+20000</f>
        <v>120000</v>
      </c>
      <c r="F6" t="s">
        <v>351</v>
      </c>
      <c r="G6" t="s">
        <v>353</v>
      </c>
      <c r="H6" s="1">
        <v>25000</v>
      </c>
    </row>
    <row r="7" spans="2:10" ht="12.75">
      <c r="B7" t="s">
        <v>338</v>
      </c>
      <c r="C7" s="1">
        <f>10000+40000</f>
        <v>50000</v>
      </c>
      <c r="F7" t="s">
        <v>4</v>
      </c>
      <c r="G7" t="s">
        <v>354</v>
      </c>
      <c r="H7" s="1">
        <v>15000</v>
      </c>
      <c r="I7" s="1"/>
      <c r="J7" s="1"/>
    </row>
    <row r="8" spans="1:13" ht="12.75">
      <c r="A8" t="s">
        <v>5</v>
      </c>
      <c r="B8" t="s">
        <v>6</v>
      </c>
      <c r="C8" s="1">
        <f>100000+25000</f>
        <v>125000</v>
      </c>
      <c r="D8" s="1"/>
      <c r="E8" s="1"/>
      <c r="F8" s="1"/>
      <c r="G8" t="s">
        <v>7</v>
      </c>
      <c r="H8" s="1">
        <v>186000</v>
      </c>
      <c r="I8" s="1"/>
      <c r="K8" s="1"/>
      <c r="M8" s="1"/>
    </row>
    <row r="9" spans="2:11" ht="12.75">
      <c r="B9" t="s">
        <v>182</v>
      </c>
      <c r="C9" s="1">
        <f>125000+25000</f>
        <v>150000</v>
      </c>
      <c r="D9" s="1"/>
      <c r="E9" s="1"/>
      <c r="F9" s="1"/>
      <c r="G9" t="s">
        <v>8</v>
      </c>
      <c r="H9" s="1">
        <v>17000</v>
      </c>
      <c r="I9" s="1"/>
      <c r="J9" s="1"/>
      <c r="K9" s="1"/>
    </row>
    <row r="10" spans="2:11" ht="12.75">
      <c r="B10" t="s">
        <v>9</v>
      </c>
      <c r="C10" s="1">
        <f>13000+10000</f>
        <v>23000</v>
      </c>
      <c r="G10" s="1" t="s">
        <v>251</v>
      </c>
      <c r="H10" s="1">
        <v>1000</v>
      </c>
      <c r="I10" s="1"/>
      <c r="J10" s="1"/>
      <c r="K10" s="1"/>
    </row>
    <row r="11" spans="1:14" ht="12.75">
      <c r="A11" t="s">
        <v>10</v>
      </c>
      <c r="B11" t="s">
        <v>183</v>
      </c>
      <c r="C11" s="1">
        <v>5000</v>
      </c>
      <c r="D11" s="1"/>
      <c r="E11" s="1"/>
      <c r="F11" s="1"/>
      <c r="G11" s="1" t="s">
        <v>352</v>
      </c>
      <c r="H11" s="1">
        <v>30000</v>
      </c>
      <c r="I11" s="1"/>
      <c r="K11" s="1"/>
      <c r="M11" s="1"/>
      <c r="N11" s="1"/>
    </row>
    <row r="12" spans="2:11" ht="12.75">
      <c r="B12" t="s">
        <v>11</v>
      </c>
      <c r="C12" s="1">
        <f>70000+20000</f>
        <v>90000</v>
      </c>
      <c r="F12" s="1" t="s">
        <v>5</v>
      </c>
      <c r="G12" s="1" t="s">
        <v>355</v>
      </c>
      <c r="H12" s="1">
        <v>15000</v>
      </c>
      <c r="I12" s="1"/>
      <c r="J12" s="1"/>
      <c r="K12" s="1"/>
    </row>
    <row r="13" spans="1:11" ht="12.75">
      <c r="A13" t="s">
        <v>12</v>
      </c>
      <c r="B13" t="s">
        <v>13</v>
      </c>
      <c r="C13" s="1">
        <v>70000</v>
      </c>
      <c r="D13" s="1"/>
      <c r="E13" s="1"/>
      <c r="F13" s="1" t="s">
        <v>10</v>
      </c>
      <c r="G13" t="s">
        <v>252</v>
      </c>
      <c r="H13" s="1">
        <v>5500</v>
      </c>
      <c r="J13" s="1"/>
      <c r="K13" s="1"/>
    </row>
    <row r="14" spans="2:12" ht="12.75">
      <c r="B14" t="s">
        <v>14</v>
      </c>
      <c r="C14" s="1">
        <f>25000+25000</f>
        <v>50000</v>
      </c>
      <c r="D14" s="1"/>
      <c r="E14" s="1"/>
      <c r="F14" s="1"/>
      <c r="G14" t="s">
        <v>356</v>
      </c>
      <c r="H14" s="1">
        <v>15000</v>
      </c>
      <c r="I14" s="1"/>
      <c r="J14" s="1"/>
      <c r="L14" s="1"/>
    </row>
    <row r="15" spans="2:14" ht="12.75">
      <c r="B15" t="s">
        <v>16</v>
      </c>
      <c r="C15" s="1">
        <v>80000</v>
      </c>
      <c r="D15" s="1"/>
      <c r="E15" s="1"/>
      <c r="F15" s="1"/>
      <c r="G15" s="1" t="s">
        <v>15</v>
      </c>
      <c r="H15" s="1">
        <v>25000</v>
      </c>
      <c r="I15" s="1"/>
      <c r="K15" s="1"/>
      <c r="M15" s="1"/>
      <c r="N15" s="1"/>
    </row>
    <row r="16" spans="2:13" ht="12.75">
      <c r="B16" t="s">
        <v>184</v>
      </c>
      <c r="C16" s="1">
        <v>5000</v>
      </c>
      <c r="D16" s="1"/>
      <c r="E16" s="1"/>
      <c r="F16" s="1"/>
      <c r="G16" t="s">
        <v>253</v>
      </c>
      <c r="H16" s="1">
        <v>13050</v>
      </c>
      <c r="I16" s="1"/>
      <c r="K16" s="1"/>
      <c r="M16" s="1"/>
    </row>
    <row r="17" spans="2:13" ht="12.75">
      <c r="B17" t="s">
        <v>185</v>
      </c>
      <c r="C17" s="1">
        <f>65000+15000</f>
        <v>80000</v>
      </c>
      <c r="D17" s="1"/>
      <c r="E17" s="1"/>
      <c r="F17" s="1"/>
      <c r="G17" s="1" t="s">
        <v>17</v>
      </c>
      <c r="H17" s="1">
        <v>25000</v>
      </c>
      <c r="I17" s="1"/>
      <c r="K17" s="1"/>
      <c r="M17" s="1"/>
    </row>
    <row r="18" spans="2:12" ht="12.75">
      <c r="B18" t="s">
        <v>18</v>
      </c>
      <c r="C18" s="1">
        <f>50000+10000</f>
        <v>60000</v>
      </c>
      <c r="D18" s="1"/>
      <c r="E18" s="1"/>
      <c r="F18" s="1" t="s">
        <v>12</v>
      </c>
      <c r="G18" s="1" t="s">
        <v>357</v>
      </c>
      <c r="H18" s="1">
        <v>115000</v>
      </c>
      <c r="J18" s="1"/>
      <c r="L18" s="1"/>
    </row>
    <row r="19" spans="2:13" ht="12.75">
      <c r="B19" t="s">
        <v>186</v>
      </c>
      <c r="C19" s="1">
        <v>25000</v>
      </c>
      <c r="D19" s="1"/>
      <c r="E19" s="1"/>
      <c r="F19" s="1"/>
      <c r="G19" s="1" t="s">
        <v>322</v>
      </c>
      <c r="H19" s="1">
        <v>11000</v>
      </c>
      <c r="I19" s="1"/>
      <c r="K19" s="1"/>
      <c r="M19" s="1"/>
    </row>
    <row r="20" spans="2:13" ht="12.75">
      <c r="B20" t="s">
        <v>20</v>
      </c>
      <c r="C20" s="1">
        <f>82500+18000</f>
        <v>100500</v>
      </c>
      <c r="D20" s="1"/>
      <c r="E20" s="1"/>
      <c r="F20" s="1"/>
      <c r="G20" s="1" t="s">
        <v>19</v>
      </c>
      <c r="H20" s="1">
        <v>225000</v>
      </c>
      <c r="I20" s="1"/>
      <c r="K20" s="1"/>
      <c r="M20" s="1"/>
    </row>
    <row r="21" spans="2:13" ht="12.75">
      <c r="B21" t="s">
        <v>21</v>
      </c>
      <c r="C21" s="1">
        <f>80000+20000</f>
        <v>100000</v>
      </c>
      <c r="D21" s="1"/>
      <c r="E21" s="1"/>
      <c r="F21" s="1"/>
      <c r="G21" s="1" t="s">
        <v>254</v>
      </c>
      <c r="H21" s="1">
        <v>11684</v>
      </c>
      <c r="I21" s="1"/>
      <c r="K21" s="1"/>
      <c r="M21" s="1"/>
    </row>
    <row r="22" spans="2:13" ht="12.75">
      <c r="B22" t="s">
        <v>22</v>
      </c>
      <c r="C22" s="1">
        <f>75000+25000</f>
        <v>100000</v>
      </c>
      <c r="D22" s="1"/>
      <c r="E22" s="1"/>
      <c r="F22" s="1"/>
      <c r="G22" s="1" t="s">
        <v>255</v>
      </c>
      <c r="H22" s="1">
        <v>45000</v>
      </c>
      <c r="I22" s="1"/>
      <c r="K22" s="1"/>
      <c r="M22" s="1"/>
    </row>
    <row r="23" spans="2:13" ht="12.75">
      <c r="B23" t="s">
        <v>24</v>
      </c>
      <c r="C23" s="1">
        <f>66000+20000</f>
        <v>86000</v>
      </c>
      <c r="D23" s="1"/>
      <c r="E23" s="1"/>
      <c r="F23" s="1"/>
      <c r="G23" s="1" t="s">
        <v>23</v>
      </c>
      <c r="H23" s="1">
        <v>125000</v>
      </c>
      <c r="I23" s="1"/>
      <c r="K23" s="1"/>
      <c r="M23" s="1"/>
    </row>
    <row r="24" spans="2:13" ht="12.75">
      <c r="B24" t="s">
        <v>26</v>
      </c>
      <c r="C24" s="1">
        <f>48300+23300</f>
        <v>71600</v>
      </c>
      <c r="D24" s="1"/>
      <c r="E24" s="1"/>
      <c r="F24" s="1"/>
      <c r="G24" s="1" t="s">
        <v>25</v>
      </c>
      <c r="H24" s="1">
        <v>30000</v>
      </c>
      <c r="I24" s="1"/>
      <c r="K24" s="1"/>
      <c r="M24" s="1"/>
    </row>
    <row r="25" spans="2:13" ht="12.75">
      <c r="B25" t="s">
        <v>27</v>
      </c>
      <c r="C25" s="1">
        <f>65000+50000</f>
        <v>115000</v>
      </c>
      <c r="D25" s="1"/>
      <c r="E25" s="1"/>
      <c r="F25" s="1"/>
      <c r="G25" s="1" t="s">
        <v>358</v>
      </c>
      <c r="H25" s="1">
        <v>35000</v>
      </c>
      <c r="I25" s="1"/>
      <c r="K25" s="1"/>
      <c r="M25" s="1"/>
    </row>
    <row r="26" spans="2:13" ht="12.75">
      <c r="B26" t="s">
        <v>29</v>
      </c>
      <c r="C26" s="1">
        <f>80000+16000</f>
        <v>96000</v>
      </c>
      <c r="D26" s="1"/>
      <c r="E26" s="1"/>
      <c r="F26" s="1"/>
      <c r="G26" s="1" t="s">
        <v>359</v>
      </c>
      <c r="H26" s="1">
        <f>65000</f>
        <v>65000</v>
      </c>
      <c r="I26" s="1"/>
      <c r="K26" s="1"/>
      <c r="M26" s="1"/>
    </row>
    <row r="27" spans="2:13" ht="12.75">
      <c r="B27" t="s">
        <v>187</v>
      </c>
      <c r="C27" s="1">
        <v>25000</v>
      </c>
      <c r="D27" s="1"/>
      <c r="E27" s="1"/>
      <c r="F27" s="1"/>
      <c r="G27" s="1" t="s">
        <v>28</v>
      </c>
      <c r="H27" s="1">
        <v>10000</v>
      </c>
      <c r="I27" s="1"/>
      <c r="K27" s="1"/>
      <c r="M27" s="1"/>
    </row>
    <row r="28" spans="2:13" ht="12.75">
      <c r="B28" t="s">
        <v>31</v>
      </c>
      <c r="C28" s="1">
        <v>35000</v>
      </c>
      <c r="D28" s="1"/>
      <c r="E28" s="1"/>
      <c r="F28" s="1"/>
      <c r="G28" s="1" t="s">
        <v>256</v>
      </c>
      <c r="H28" s="1">
        <v>31000</v>
      </c>
      <c r="I28" s="1"/>
      <c r="K28" s="1"/>
      <c r="M28" s="1"/>
    </row>
    <row r="29" spans="2:12" ht="12.75">
      <c r="B29" t="s">
        <v>32</v>
      </c>
      <c r="C29" s="1">
        <f>100000+15000</f>
        <v>115000</v>
      </c>
      <c r="D29" s="1"/>
      <c r="E29" s="1"/>
      <c r="F29" s="1"/>
      <c r="G29" s="1" t="s">
        <v>30</v>
      </c>
      <c r="H29" s="1">
        <v>132000</v>
      </c>
      <c r="I29" s="1"/>
      <c r="K29" s="1"/>
      <c r="L29" s="1"/>
    </row>
    <row r="30" spans="2:13" ht="12.75">
      <c r="B30" t="s">
        <v>33</v>
      </c>
      <c r="C30" s="1">
        <f>210000+50000+25000</f>
        <v>285000</v>
      </c>
      <c r="D30" s="1"/>
      <c r="E30" s="1"/>
      <c r="F30" s="1"/>
      <c r="G30" s="1" t="s">
        <v>360</v>
      </c>
      <c r="H30" s="1">
        <v>12000</v>
      </c>
      <c r="I30" s="1"/>
      <c r="K30" s="1"/>
      <c r="M30" s="1"/>
    </row>
    <row r="31" spans="2:12" ht="12.75">
      <c r="B31" t="s">
        <v>34</v>
      </c>
      <c r="C31" s="1">
        <v>16000</v>
      </c>
      <c r="D31" s="1"/>
      <c r="E31" s="1"/>
      <c r="F31" s="1"/>
      <c r="G31" s="1" t="s">
        <v>257</v>
      </c>
      <c r="H31" s="1">
        <f>110000</f>
        <v>110000</v>
      </c>
      <c r="I31" s="1"/>
      <c r="J31" s="1"/>
      <c r="K31" s="1"/>
      <c r="L31" s="1"/>
    </row>
    <row r="32" spans="2:13" ht="12.75">
      <c r="B32" t="s">
        <v>36</v>
      </c>
      <c r="C32" s="1">
        <f>350000+85000+100000</f>
        <v>535000</v>
      </c>
      <c r="D32" s="1"/>
      <c r="E32" s="1"/>
      <c r="F32" s="1"/>
      <c r="G32" s="1" t="s">
        <v>35</v>
      </c>
      <c r="H32" s="1">
        <v>41200</v>
      </c>
      <c r="I32" s="1"/>
      <c r="K32" s="1"/>
      <c r="M32" s="1"/>
    </row>
    <row r="33" spans="2:11" ht="12.75">
      <c r="B33" t="s">
        <v>38</v>
      </c>
      <c r="C33" s="1">
        <f>90000+30000</f>
        <v>120000</v>
      </c>
      <c r="D33" s="1"/>
      <c r="E33" s="1"/>
      <c r="F33" s="1"/>
      <c r="G33" s="1" t="s">
        <v>258</v>
      </c>
      <c r="H33" s="1">
        <v>75000</v>
      </c>
      <c r="I33" s="1"/>
      <c r="J33" s="1"/>
      <c r="K33" s="1"/>
    </row>
    <row r="34" spans="2:13" ht="12.75">
      <c r="B34" t="s">
        <v>188</v>
      </c>
      <c r="C34" s="1">
        <v>25000</v>
      </c>
      <c r="D34" s="1"/>
      <c r="E34" s="1"/>
      <c r="F34" s="1"/>
      <c r="G34" s="1" t="s">
        <v>37</v>
      </c>
      <c r="H34" s="1">
        <v>40800</v>
      </c>
      <c r="I34" s="1"/>
      <c r="K34" s="1"/>
      <c r="L34" s="1"/>
      <c r="M34" s="1"/>
    </row>
    <row r="35" spans="2:13" ht="12.75">
      <c r="B35" t="s">
        <v>39</v>
      </c>
      <c r="C35" s="1">
        <f>55000+30000+25000</f>
        <v>110000</v>
      </c>
      <c r="D35" s="1"/>
      <c r="E35" s="1"/>
      <c r="F35" s="1"/>
      <c r="G35" s="1" t="s">
        <v>190</v>
      </c>
      <c r="H35" s="1">
        <v>330000</v>
      </c>
      <c r="I35" s="1"/>
      <c r="K35" s="1"/>
      <c r="M35" s="1"/>
    </row>
    <row r="36" spans="2:12" ht="12.75">
      <c r="B36" t="s">
        <v>42</v>
      </c>
      <c r="C36" s="1">
        <v>100000</v>
      </c>
      <c r="D36" s="1"/>
      <c r="E36" s="1"/>
      <c r="F36" s="1" t="s">
        <v>40</v>
      </c>
      <c r="G36" t="s">
        <v>41</v>
      </c>
      <c r="H36" s="1">
        <v>25000</v>
      </c>
      <c r="I36" s="1"/>
      <c r="K36" s="1"/>
      <c r="L36" s="1"/>
    </row>
    <row r="37" spans="2:13" ht="12.75">
      <c r="B37" t="s">
        <v>43</v>
      </c>
      <c r="C37" s="1">
        <f>80000+5000+35000</f>
        <v>120000</v>
      </c>
      <c r="D37" s="1"/>
      <c r="E37" s="1"/>
      <c r="F37" s="1"/>
      <c r="G37" s="1" t="s">
        <v>361</v>
      </c>
      <c r="H37" s="1">
        <v>1000</v>
      </c>
      <c r="I37" s="1"/>
      <c r="J37" s="1"/>
      <c r="L37" s="1"/>
      <c r="M37" s="1"/>
    </row>
    <row r="38" spans="2:13" ht="12.75">
      <c r="B38" t="s">
        <v>44</v>
      </c>
      <c r="C38" s="1">
        <f>136500+23500+40000</f>
        <v>200000</v>
      </c>
      <c r="D38" s="1"/>
      <c r="E38" s="1"/>
      <c r="F38" s="1"/>
      <c r="G38" s="1" t="s">
        <v>362</v>
      </c>
      <c r="H38" s="1">
        <v>15000</v>
      </c>
      <c r="I38" s="1"/>
      <c r="K38" s="1"/>
      <c r="M38" s="1"/>
    </row>
    <row r="39" spans="2:12" ht="12.75">
      <c r="B39" t="s">
        <v>189</v>
      </c>
      <c r="C39" s="1">
        <v>34000</v>
      </c>
      <c r="D39" s="1"/>
      <c r="E39" s="1"/>
      <c r="F39" s="1" t="s">
        <v>45</v>
      </c>
      <c r="G39" s="1" t="s">
        <v>259</v>
      </c>
      <c r="H39" s="1">
        <v>20000</v>
      </c>
      <c r="J39" s="1"/>
      <c r="L39" s="1"/>
    </row>
    <row r="40" spans="2:13" ht="12.75">
      <c r="B40" t="s">
        <v>47</v>
      </c>
      <c r="C40" s="1">
        <v>40000</v>
      </c>
      <c r="D40" s="1"/>
      <c r="E40" s="1"/>
      <c r="F40" s="1"/>
      <c r="G40" s="1" t="s">
        <v>323</v>
      </c>
      <c r="H40" s="1">
        <v>15000</v>
      </c>
      <c r="I40" s="1"/>
      <c r="K40" s="1"/>
      <c r="M40" s="1"/>
    </row>
    <row r="41" spans="2:14" ht="12.75" customHeight="1">
      <c r="B41" t="s">
        <v>50</v>
      </c>
      <c r="C41" s="1">
        <f>85000+50000</f>
        <v>135000</v>
      </c>
      <c r="D41" s="1"/>
      <c r="E41" s="1"/>
      <c r="F41" s="1"/>
      <c r="G41" s="1" t="s">
        <v>46</v>
      </c>
      <c r="H41" s="1">
        <v>15000</v>
      </c>
      <c r="I41" s="1"/>
      <c r="K41" s="1"/>
      <c r="M41" s="1"/>
      <c r="N41" s="1"/>
    </row>
    <row r="42" spans="2:12" ht="12.75">
      <c r="B42" t="s">
        <v>191</v>
      </c>
      <c r="C42" s="1">
        <v>20000</v>
      </c>
      <c r="D42" s="1"/>
      <c r="E42" s="1"/>
      <c r="F42" s="1" t="s">
        <v>48</v>
      </c>
      <c r="G42" s="1" t="s">
        <v>49</v>
      </c>
      <c r="H42" s="1">
        <v>16000</v>
      </c>
      <c r="J42" s="1"/>
      <c r="L42" s="1"/>
    </row>
    <row r="43" spans="2:11" ht="12.75">
      <c r="B43" t="s">
        <v>52</v>
      </c>
      <c r="C43" s="1">
        <v>15000</v>
      </c>
      <c r="D43" s="1"/>
      <c r="E43" s="1"/>
      <c r="F43" s="1" t="s">
        <v>51</v>
      </c>
      <c r="G43" s="1" t="s">
        <v>324</v>
      </c>
      <c r="H43" s="1">
        <v>30000</v>
      </c>
      <c r="J43" s="1"/>
      <c r="K43" s="1"/>
    </row>
    <row r="44" spans="2:14" ht="12.75">
      <c r="B44" t="s">
        <v>53</v>
      </c>
      <c r="C44" s="1">
        <f>125000+25000</f>
        <v>150000</v>
      </c>
      <c r="D44" s="1"/>
      <c r="E44" s="1"/>
      <c r="F44" s="1"/>
      <c r="G44" s="1" t="s">
        <v>363</v>
      </c>
      <c r="H44" s="1">
        <v>15800</v>
      </c>
      <c r="I44" s="1"/>
      <c r="K44" s="1"/>
      <c r="M44" s="1"/>
      <c r="N44" s="1"/>
    </row>
    <row r="45" spans="2:12" ht="12.75">
      <c r="B45" t="s">
        <v>55</v>
      </c>
      <c r="C45" s="1">
        <f>15625+10000</f>
        <v>25625</v>
      </c>
      <c r="D45" s="1"/>
      <c r="E45" s="1"/>
      <c r="F45" s="1"/>
      <c r="G45" s="1" t="s">
        <v>54</v>
      </c>
      <c r="H45" s="1">
        <v>80000</v>
      </c>
      <c r="I45" s="1"/>
      <c r="K45" s="1"/>
      <c r="L45" s="1"/>
    </row>
    <row r="46" spans="1:12" ht="12.75">
      <c r="A46" t="s">
        <v>40</v>
      </c>
      <c r="B46" t="s">
        <v>57</v>
      </c>
      <c r="C46" s="1">
        <f>127000+15000+12500</f>
        <v>154500</v>
      </c>
      <c r="G46" s="1" t="s">
        <v>56</v>
      </c>
      <c r="H46" s="1">
        <v>65000</v>
      </c>
      <c r="I46" s="1"/>
      <c r="J46" s="1"/>
      <c r="K46" s="1"/>
      <c r="L46" s="1"/>
    </row>
    <row r="47" spans="2:12" ht="12.75">
      <c r="B47" t="s">
        <v>350</v>
      </c>
      <c r="C47" s="1">
        <v>16000</v>
      </c>
      <c r="D47" s="1"/>
      <c r="G47" s="1" t="s">
        <v>58</v>
      </c>
      <c r="H47" s="1">
        <v>12050</v>
      </c>
      <c r="I47" s="1"/>
      <c r="K47" s="1"/>
      <c r="L47" s="1"/>
    </row>
    <row r="48" spans="1:11" ht="12.75">
      <c r="A48" t="s">
        <v>45</v>
      </c>
      <c r="B48" t="s">
        <v>59</v>
      </c>
      <c r="C48" s="1">
        <f>125000+50000</f>
        <v>175000</v>
      </c>
      <c r="D48" s="1"/>
      <c r="E48" s="1"/>
      <c r="F48" s="1"/>
      <c r="G48" s="1" t="s">
        <v>364</v>
      </c>
      <c r="H48" s="1">
        <v>15000</v>
      </c>
      <c r="I48" s="1"/>
      <c r="K48" s="1"/>
    </row>
    <row r="49" spans="2:10" ht="12.75">
      <c r="B49" t="s">
        <v>60</v>
      </c>
      <c r="C49" s="1">
        <f>175000+75000+50000</f>
        <v>300000</v>
      </c>
      <c r="D49" s="1"/>
      <c r="G49" s="1" t="s">
        <v>365</v>
      </c>
      <c r="H49" s="1">
        <v>22000</v>
      </c>
      <c r="I49" s="1"/>
      <c r="J49" s="1"/>
    </row>
    <row r="50" spans="1:12" ht="12.75">
      <c r="A50" t="s">
        <v>62</v>
      </c>
      <c r="B50" t="s">
        <v>63</v>
      </c>
      <c r="C50" s="1">
        <f>80000+16000</f>
        <v>96000</v>
      </c>
      <c r="D50" s="1"/>
      <c r="E50" s="1"/>
      <c r="F50" s="1"/>
      <c r="G50" s="1" t="s">
        <v>260</v>
      </c>
      <c r="H50" s="1">
        <v>11000</v>
      </c>
      <c r="I50" s="1"/>
      <c r="J50" s="1"/>
      <c r="L50" s="1"/>
    </row>
    <row r="51" spans="1:14" ht="12.75">
      <c r="A51" t="s">
        <v>51</v>
      </c>
      <c r="B51" t="s">
        <v>65</v>
      </c>
      <c r="C51" s="1">
        <f>35000+25000</f>
        <v>60000</v>
      </c>
      <c r="D51" s="1"/>
      <c r="E51" s="1"/>
      <c r="F51" s="1"/>
      <c r="G51" s="1" t="s">
        <v>261</v>
      </c>
      <c r="H51" s="1">
        <v>31000</v>
      </c>
      <c r="I51" s="1"/>
      <c r="K51" s="1"/>
      <c r="M51" s="1"/>
      <c r="N51" s="1"/>
    </row>
    <row r="52" spans="2:12" ht="12.75">
      <c r="B52" t="s">
        <v>66</v>
      </c>
      <c r="C52" s="1">
        <f>25000+20000+8500</f>
        <v>53500</v>
      </c>
      <c r="D52" s="1"/>
      <c r="E52" s="1"/>
      <c r="F52" s="1"/>
      <c r="G52" s="1" t="s">
        <v>366</v>
      </c>
      <c r="H52" s="1">
        <v>35000</v>
      </c>
      <c r="I52" s="1"/>
      <c r="J52" s="1"/>
      <c r="L52" s="1"/>
    </row>
    <row r="53" spans="2:13" ht="12.75">
      <c r="B53" t="s">
        <v>192</v>
      </c>
      <c r="C53" s="1">
        <f>80000+45000</f>
        <v>125000</v>
      </c>
      <c r="D53" s="1"/>
      <c r="E53" s="1"/>
      <c r="F53" s="1"/>
      <c r="G53" s="1" t="s">
        <v>61</v>
      </c>
      <c r="H53" s="1">
        <v>15000</v>
      </c>
      <c r="I53" s="1"/>
      <c r="J53" s="1"/>
      <c r="L53" s="1"/>
      <c r="M53" s="1"/>
    </row>
    <row r="54" spans="2:11" ht="12.75">
      <c r="B54" t="s">
        <v>193</v>
      </c>
      <c r="C54" s="1">
        <f>100000+10000+10000</f>
        <v>120000</v>
      </c>
      <c r="D54" s="1"/>
      <c r="E54" s="1"/>
      <c r="F54" s="1"/>
      <c r="G54" t="s">
        <v>64</v>
      </c>
      <c r="H54" s="1">
        <v>170000</v>
      </c>
      <c r="I54" s="1"/>
      <c r="K54" s="1"/>
    </row>
    <row r="55" spans="2:13" ht="12.75">
      <c r="B55" t="s">
        <v>68</v>
      </c>
      <c r="C55" s="1">
        <v>80000</v>
      </c>
      <c r="D55" s="1"/>
      <c r="E55" s="1"/>
      <c r="F55" s="1"/>
      <c r="G55" t="s">
        <v>367</v>
      </c>
      <c r="H55" s="1">
        <v>20000</v>
      </c>
      <c r="I55" s="1"/>
      <c r="J55" s="1"/>
      <c r="L55" s="1"/>
      <c r="M55" s="1"/>
    </row>
    <row r="56" spans="1:12" ht="12.75">
      <c r="A56" t="s">
        <v>67</v>
      </c>
      <c r="B56" t="s">
        <v>194</v>
      </c>
      <c r="C56" s="1">
        <v>25000</v>
      </c>
      <c r="D56" s="1"/>
      <c r="G56" s="1" t="s">
        <v>332</v>
      </c>
      <c r="H56" s="1">
        <v>5000</v>
      </c>
      <c r="I56" s="1"/>
      <c r="K56" s="1"/>
      <c r="L56" s="1"/>
    </row>
    <row r="57" spans="2:11" ht="12.75">
      <c r="B57" t="s">
        <v>349</v>
      </c>
      <c r="C57" s="1">
        <v>100000</v>
      </c>
      <c r="D57" s="1"/>
      <c r="G57" t="s">
        <v>262</v>
      </c>
      <c r="H57" s="1">
        <v>28550</v>
      </c>
      <c r="I57" s="1"/>
      <c r="J57" s="1"/>
      <c r="K57" s="1"/>
    </row>
    <row r="58" spans="2:10" ht="12.75">
      <c r="B58" t="s">
        <v>195</v>
      </c>
      <c r="C58" s="1">
        <v>20000</v>
      </c>
      <c r="G58" s="1" t="s">
        <v>263</v>
      </c>
      <c r="H58" s="1">
        <v>5000</v>
      </c>
      <c r="I58" s="1"/>
      <c r="J58" s="1"/>
    </row>
    <row r="59" spans="1:10" ht="12.75">
      <c r="A59" t="s">
        <v>196</v>
      </c>
      <c r="B59" t="s">
        <v>197</v>
      </c>
      <c r="C59" s="1">
        <v>6000</v>
      </c>
      <c r="D59" s="1"/>
      <c r="F59" s="1" t="s">
        <v>67</v>
      </c>
      <c r="G59" s="1" t="s">
        <v>264</v>
      </c>
      <c r="H59" s="1">
        <v>20000</v>
      </c>
      <c r="I59" s="1"/>
      <c r="J59" s="1"/>
    </row>
    <row r="60" spans="1:12" ht="12.75">
      <c r="A60" t="s">
        <v>70</v>
      </c>
      <c r="B60" t="s">
        <v>71</v>
      </c>
      <c r="C60" s="1">
        <v>10000</v>
      </c>
      <c r="D60" s="1"/>
      <c r="E60" s="1"/>
      <c r="F60" s="1"/>
      <c r="G60" s="1" t="s">
        <v>265</v>
      </c>
      <c r="H60" s="1">
        <v>35000</v>
      </c>
      <c r="I60" s="1"/>
      <c r="J60" s="1"/>
      <c r="L60" s="1"/>
    </row>
    <row r="61" spans="1:12" ht="12.75">
      <c r="A61" t="s">
        <v>74</v>
      </c>
      <c r="B61" t="s">
        <v>329</v>
      </c>
      <c r="C61" s="1">
        <v>100</v>
      </c>
      <c r="D61" s="1"/>
      <c r="E61" s="1"/>
      <c r="F61" s="1"/>
      <c r="G61" s="1" t="s">
        <v>368</v>
      </c>
      <c r="H61" s="1">
        <v>115250</v>
      </c>
      <c r="I61" s="1"/>
      <c r="K61" s="1"/>
      <c r="L61" s="1"/>
    </row>
    <row r="62" spans="1:13" ht="12.75">
      <c r="A62" t="s">
        <v>72</v>
      </c>
      <c r="B62" t="s">
        <v>198</v>
      </c>
      <c r="C62" s="1">
        <f>100000+25000</f>
        <v>125000</v>
      </c>
      <c r="D62" s="1"/>
      <c r="E62" s="1"/>
      <c r="F62" s="1"/>
      <c r="G62" t="s">
        <v>69</v>
      </c>
      <c r="H62" s="1">
        <v>15000</v>
      </c>
      <c r="I62" s="1"/>
      <c r="K62" s="1"/>
      <c r="M62" s="1"/>
    </row>
    <row r="63" spans="2:13" ht="12.75">
      <c r="B63" t="s">
        <v>73</v>
      </c>
      <c r="C63" s="1">
        <v>60000</v>
      </c>
      <c r="D63" s="1"/>
      <c r="E63" s="1"/>
      <c r="F63" s="1"/>
      <c r="G63" s="1" t="s">
        <v>369</v>
      </c>
      <c r="H63" s="1">
        <v>11800</v>
      </c>
      <c r="I63" s="1"/>
      <c r="J63" s="1"/>
      <c r="L63" s="1"/>
      <c r="M63" s="1"/>
    </row>
    <row r="64" spans="2:12" ht="12.75">
      <c r="B64" t="s">
        <v>76</v>
      </c>
      <c r="C64" s="1">
        <f>400000+70000</f>
        <v>470000</v>
      </c>
      <c r="D64" s="1"/>
      <c r="E64" s="1"/>
      <c r="F64" s="1" t="s">
        <v>341</v>
      </c>
      <c r="G64" s="1" t="s">
        <v>370</v>
      </c>
      <c r="H64" s="1">
        <v>17000</v>
      </c>
      <c r="J64" s="1"/>
      <c r="L64" s="1"/>
    </row>
    <row r="65" spans="2:10" ht="12.75">
      <c r="B65" t="s">
        <v>427</v>
      </c>
      <c r="C65" s="1">
        <v>60000</v>
      </c>
      <c r="G65" t="s">
        <v>371</v>
      </c>
      <c r="H65" s="1">
        <v>15000</v>
      </c>
      <c r="I65" s="1"/>
      <c r="J65" s="1"/>
    </row>
    <row r="66" spans="2:10" ht="12.75">
      <c r="B66" t="s">
        <v>199</v>
      </c>
      <c r="C66" s="1">
        <v>16000</v>
      </c>
      <c r="G66" t="s">
        <v>372</v>
      </c>
      <c r="H66" s="1">
        <v>5000</v>
      </c>
      <c r="I66" s="1"/>
      <c r="J66" s="1"/>
    </row>
    <row r="67" spans="2:11" ht="12.75">
      <c r="B67" t="s">
        <v>200</v>
      </c>
      <c r="C67" s="1">
        <v>10000</v>
      </c>
      <c r="D67" s="1"/>
      <c r="F67" t="s">
        <v>74</v>
      </c>
      <c r="G67" t="s">
        <v>75</v>
      </c>
      <c r="H67" s="1">
        <v>25000</v>
      </c>
      <c r="I67" s="1"/>
      <c r="J67" s="1"/>
      <c r="K67" s="1"/>
    </row>
    <row r="68" spans="2:9" ht="12.75">
      <c r="B68" t="s">
        <v>77</v>
      </c>
      <c r="C68" s="1">
        <f>150000+30000</f>
        <v>180000</v>
      </c>
      <c r="D68" s="1"/>
      <c r="F68" t="s">
        <v>72</v>
      </c>
      <c r="G68" t="s">
        <v>373</v>
      </c>
      <c r="H68" s="1">
        <v>15000</v>
      </c>
      <c r="I68" s="1"/>
    </row>
    <row r="69" spans="1:14" ht="12.75">
      <c r="A69" t="s">
        <v>78</v>
      </c>
      <c r="B69" t="s">
        <v>80</v>
      </c>
      <c r="C69" s="1">
        <f>125000+25000</f>
        <v>150000</v>
      </c>
      <c r="D69" s="1"/>
      <c r="E69" s="1"/>
      <c r="F69" s="1"/>
      <c r="G69" s="1" t="s">
        <v>266</v>
      </c>
      <c r="H69" s="1">
        <v>25000</v>
      </c>
      <c r="I69" s="1"/>
      <c r="K69" s="1"/>
      <c r="M69" s="1"/>
      <c r="N69" s="1"/>
    </row>
    <row r="70" spans="1:12" ht="12.75">
      <c r="A70" t="s">
        <v>90</v>
      </c>
      <c r="B70" t="s">
        <v>201</v>
      </c>
      <c r="C70" s="1">
        <v>70000</v>
      </c>
      <c r="D70" s="1"/>
      <c r="E70" s="1"/>
      <c r="F70" s="1"/>
      <c r="G70" s="1" t="s">
        <v>374</v>
      </c>
      <c r="H70" s="1">
        <v>25000</v>
      </c>
      <c r="I70" s="1"/>
      <c r="K70" s="1"/>
      <c r="L70" s="1"/>
    </row>
    <row r="71" spans="1:12" ht="12.75">
      <c r="A71" t="s">
        <v>82</v>
      </c>
      <c r="B71" t="s">
        <v>202</v>
      </c>
      <c r="C71" s="1">
        <v>20000</v>
      </c>
      <c r="D71" s="1"/>
      <c r="E71" s="1"/>
      <c r="F71" s="1"/>
      <c r="G71" s="1" t="s">
        <v>79</v>
      </c>
      <c r="H71" s="1">
        <v>35000</v>
      </c>
      <c r="I71" s="1"/>
      <c r="J71" s="1"/>
      <c r="L71" s="1"/>
    </row>
    <row r="72" spans="1:13" ht="12.75">
      <c r="A72" t="s">
        <v>83</v>
      </c>
      <c r="B72" t="s">
        <v>203</v>
      </c>
      <c r="C72" s="1">
        <f>30000+20000</f>
        <v>50000</v>
      </c>
      <c r="D72" s="1"/>
      <c r="E72" s="1"/>
      <c r="F72" s="1"/>
      <c r="G72" t="s">
        <v>267</v>
      </c>
      <c r="H72" s="1">
        <v>25000</v>
      </c>
      <c r="I72" s="1"/>
      <c r="K72" s="1"/>
      <c r="M72" s="1"/>
    </row>
    <row r="73" spans="2:13" ht="12.75">
      <c r="B73" t="s">
        <v>84</v>
      </c>
      <c r="C73" s="1">
        <v>125000</v>
      </c>
      <c r="D73" s="1"/>
      <c r="E73" s="1"/>
      <c r="F73" s="1"/>
      <c r="G73" s="1" t="s">
        <v>268</v>
      </c>
      <c r="H73" s="1">
        <v>64000</v>
      </c>
      <c r="I73" s="1"/>
      <c r="K73" s="1"/>
      <c r="L73" s="1"/>
      <c r="M73" s="1"/>
    </row>
    <row r="74" spans="2:13" ht="12.75">
      <c r="B74" t="s">
        <v>86</v>
      </c>
      <c r="C74" s="1">
        <f>200000+75000</f>
        <v>275000</v>
      </c>
      <c r="D74" s="1"/>
      <c r="E74" s="1"/>
      <c r="F74" s="1"/>
      <c r="G74" t="s">
        <v>81</v>
      </c>
      <c r="H74" s="1">
        <v>15000</v>
      </c>
      <c r="I74" s="1"/>
      <c r="K74" s="1"/>
      <c r="L74" s="1"/>
      <c r="M74" s="1"/>
    </row>
    <row r="75" spans="2:11" ht="12.75">
      <c r="B75" t="s">
        <v>89</v>
      </c>
      <c r="C75" s="1">
        <v>10000</v>
      </c>
      <c r="D75" s="1"/>
      <c r="E75" s="1"/>
      <c r="F75" t="s">
        <v>78</v>
      </c>
      <c r="G75" t="s">
        <v>375</v>
      </c>
      <c r="H75" s="1">
        <v>35250</v>
      </c>
      <c r="J75" s="1"/>
      <c r="K75" s="1"/>
    </row>
    <row r="76" spans="2:14" ht="12.75">
      <c r="B76" t="s">
        <v>204</v>
      </c>
      <c r="C76" s="1">
        <f>32000+30000+35000</f>
        <v>97000</v>
      </c>
      <c r="D76" s="1"/>
      <c r="E76" s="1"/>
      <c r="F76" s="1"/>
      <c r="G76" t="s">
        <v>269</v>
      </c>
      <c r="H76" s="1">
        <v>15000</v>
      </c>
      <c r="I76" s="1"/>
      <c r="K76" s="1"/>
      <c r="M76" s="1"/>
      <c r="N76" s="1"/>
    </row>
    <row r="77" spans="2:10" ht="12.75">
      <c r="B77" t="s">
        <v>91</v>
      </c>
      <c r="C77" s="1">
        <f>50000+100000</f>
        <v>150000</v>
      </c>
      <c r="D77" s="1"/>
      <c r="E77" s="1"/>
      <c r="F77" s="1"/>
      <c r="G77" t="s">
        <v>376</v>
      </c>
      <c r="H77" s="1">
        <v>12000</v>
      </c>
      <c r="I77" s="1"/>
      <c r="J77" s="1"/>
    </row>
    <row r="78" spans="2:10" ht="12.75">
      <c r="B78" t="s">
        <v>92</v>
      </c>
      <c r="C78" s="1">
        <f>51250+50000</f>
        <v>101250</v>
      </c>
      <c r="D78" s="1"/>
      <c r="G78" s="1" t="s">
        <v>85</v>
      </c>
      <c r="H78" s="1">
        <v>15000</v>
      </c>
      <c r="I78" s="1"/>
      <c r="J78" s="1"/>
    </row>
    <row r="79" spans="2:10" ht="12.75">
      <c r="B79" t="s">
        <v>319</v>
      </c>
      <c r="C79" s="1">
        <f>20000+20000+15000</f>
        <v>55000</v>
      </c>
      <c r="D79" s="1"/>
      <c r="E79" s="1"/>
      <c r="F79" s="1" t="s">
        <v>87</v>
      </c>
      <c r="G79" s="1" t="s">
        <v>270</v>
      </c>
      <c r="H79" s="1">
        <v>10000</v>
      </c>
      <c r="J79" s="1"/>
    </row>
    <row r="80" spans="2:12" ht="12.75">
      <c r="B80" t="s">
        <v>205</v>
      </c>
      <c r="C80" s="1">
        <f>125000+50000</f>
        <v>175000</v>
      </c>
      <c r="D80" s="1"/>
      <c r="E80" s="1"/>
      <c r="F80" s="1"/>
      <c r="G80" s="1" t="s">
        <v>88</v>
      </c>
      <c r="H80" s="1">
        <v>7000</v>
      </c>
      <c r="I80" s="1"/>
      <c r="J80" s="1"/>
      <c r="L80" s="1"/>
    </row>
    <row r="81" spans="2:11" ht="12.75">
      <c r="B81" t="s">
        <v>206</v>
      </c>
      <c r="C81" s="1">
        <f>35000+12500+20000</f>
        <v>67500</v>
      </c>
      <c r="D81" s="1"/>
      <c r="E81" s="1"/>
      <c r="F81" s="1"/>
      <c r="G81" s="1" t="s">
        <v>271</v>
      </c>
      <c r="H81" s="1">
        <v>65000</v>
      </c>
      <c r="I81" s="1"/>
      <c r="J81" s="1"/>
      <c r="K81" s="1"/>
    </row>
    <row r="82" spans="1:11" ht="12.75">
      <c r="A82" t="s">
        <v>94</v>
      </c>
      <c r="B82" t="s">
        <v>95</v>
      </c>
      <c r="C82" s="1">
        <f>50000+7000</f>
        <v>57000</v>
      </c>
      <c r="D82" s="1"/>
      <c r="F82" s="1" t="s">
        <v>90</v>
      </c>
      <c r="G82" s="1" t="s">
        <v>272</v>
      </c>
      <c r="H82" s="1">
        <v>6000</v>
      </c>
      <c r="I82" s="1"/>
      <c r="J82" s="1"/>
      <c r="K82" s="1"/>
    </row>
    <row r="83" spans="2:12" ht="12.75">
      <c r="B83" t="s">
        <v>96</v>
      </c>
      <c r="C83" s="1">
        <f>470000+100000</f>
        <v>570000</v>
      </c>
      <c r="G83" s="1" t="s">
        <v>377</v>
      </c>
      <c r="H83" s="1">
        <v>22000</v>
      </c>
      <c r="I83" s="1"/>
      <c r="J83" s="1"/>
      <c r="K83" s="1"/>
      <c r="L83" s="1"/>
    </row>
    <row r="84" spans="2:12" ht="12.75">
      <c r="B84" t="s">
        <v>207</v>
      </c>
      <c r="C84" s="1">
        <v>62500</v>
      </c>
      <c r="G84" s="1" t="s">
        <v>325</v>
      </c>
      <c r="H84" s="1">
        <v>75000</v>
      </c>
      <c r="I84" s="1"/>
      <c r="J84" s="1"/>
      <c r="K84" s="1"/>
      <c r="L84" s="1"/>
    </row>
    <row r="85" spans="2:12" ht="12.75">
      <c r="B85" t="s">
        <v>99</v>
      </c>
      <c r="C85" s="1">
        <v>50000</v>
      </c>
      <c r="G85" s="1" t="s">
        <v>273</v>
      </c>
      <c r="H85" s="1">
        <v>20000</v>
      </c>
      <c r="I85" s="1"/>
      <c r="J85" s="1"/>
      <c r="K85" s="1"/>
      <c r="L85" s="1"/>
    </row>
    <row r="86" spans="2:11" ht="12.75">
      <c r="B86" t="s">
        <v>208</v>
      </c>
      <c r="C86" s="1">
        <v>10000</v>
      </c>
      <c r="G86" s="1"/>
      <c r="I86" s="1"/>
      <c r="J86" s="1"/>
      <c r="K86" s="1"/>
    </row>
    <row r="87" spans="4:12" ht="12.75">
      <c r="D87" s="1"/>
      <c r="G87" s="1"/>
      <c r="I87" s="1"/>
      <c r="J87" s="1"/>
      <c r="K87" s="1"/>
      <c r="L87" s="1"/>
    </row>
    <row r="88" spans="4:13" ht="12.75">
      <c r="D88" s="1"/>
      <c r="E88" s="1"/>
      <c r="G88" s="1"/>
      <c r="I88" s="1"/>
      <c r="K88" s="1"/>
      <c r="L88" s="1"/>
      <c r="M88" s="1"/>
    </row>
    <row r="89" spans="4:10" ht="12.75">
      <c r="D89" s="1"/>
      <c r="E89" s="1"/>
      <c r="G89" s="1"/>
      <c r="I89" s="1"/>
      <c r="J89" s="1"/>
    </row>
    <row r="90" spans="4:13" ht="12.75">
      <c r="D90" s="1"/>
      <c r="E90" s="1"/>
      <c r="G90" s="1"/>
      <c r="I90" s="1"/>
      <c r="J90" s="1"/>
      <c r="L90" s="1"/>
      <c r="M90" s="1"/>
    </row>
    <row r="91" spans="1:9" ht="12.75">
      <c r="A91" t="s">
        <v>1</v>
      </c>
      <c r="D91" s="1"/>
      <c r="E91" s="1"/>
      <c r="F91" t="s">
        <v>2</v>
      </c>
      <c r="I91" s="1"/>
    </row>
    <row r="92" spans="2:13" ht="12.75">
      <c r="B92" t="s">
        <v>3</v>
      </c>
      <c r="D92" s="1"/>
      <c r="G92" t="s">
        <v>3</v>
      </c>
      <c r="I92" s="1"/>
      <c r="J92" s="1"/>
      <c r="L92" s="1"/>
      <c r="M92" s="1"/>
    </row>
    <row r="93" spans="1:13" ht="12.75">
      <c r="A93" t="s">
        <v>101</v>
      </c>
      <c r="B93" t="s">
        <v>209</v>
      </c>
      <c r="C93" s="1">
        <f>35000+20000</f>
        <v>55000</v>
      </c>
      <c r="D93" s="1"/>
      <c r="E93" s="1"/>
      <c r="F93" s="1" t="s">
        <v>82</v>
      </c>
      <c r="G93" t="s">
        <v>274</v>
      </c>
      <c r="H93" s="1">
        <v>35000</v>
      </c>
      <c r="I93" s="1"/>
      <c r="J93" s="1"/>
      <c r="L93" s="1"/>
      <c r="M93" s="1"/>
    </row>
    <row r="94" spans="2:12" ht="12.75">
      <c r="B94" t="s">
        <v>210</v>
      </c>
      <c r="C94" s="1">
        <v>31250</v>
      </c>
      <c r="D94" s="1"/>
      <c r="G94" s="1" t="s">
        <v>326</v>
      </c>
      <c r="H94" s="1">
        <v>105000</v>
      </c>
      <c r="I94" s="1"/>
      <c r="K94" s="1"/>
      <c r="L94" s="1"/>
    </row>
    <row r="95" spans="1:13" ht="12.75">
      <c r="A95" t="s">
        <v>97</v>
      </c>
      <c r="B95" t="s">
        <v>211</v>
      </c>
      <c r="C95" s="1">
        <f>37500+27500</f>
        <v>65000</v>
      </c>
      <c r="D95" s="1"/>
      <c r="E95" s="1"/>
      <c r="F95" s="1"/>
      <c r="G95" t="s">
        <v>275</v>
      </c>
      <c r="H95" s="1">
        <v>16000</v>
      </c>
      <c r="I95" s="1"/>
      <c r="J95" s="1"/>
      <c r="L95" s="1"/>
      <c r="M95" s="1"/>
    </row>
    <row r="96" spans="2:13" ht="12.75">
      <c r="B96" t="s">
        <v>212</v>
      </c>
      <c r="C96" s="1">
        <f>32000+32000</f>
        <v>64000</v>
      </c>
      <c r="D96" s="1"/>
      <c r="E96" s="1"/>
      <c r="F96" s="1"/>
      <c r="G96" t="s">
        <v>276</v>
      </c>
      <c r="H96" s="1">
        <v>6000</v>
      </c>
      <c r="I96" s="1"/>
      <c r="J96" s="1"/>
      <c r="L96" s="1"/>
      <c r="M96" s="1"/>
    </row>
    <row r="97" spans="2:12" ht="12.75">
      <c r="B97" t="s">
        <v>102</v>
      </c>
      <c r="C97" s="1">
        <f>50000+25000</f>
        <v>75000</v>
      </c>
      <c r="D97" s="1"/>
      <c r="E97" s="1"/>
      <c r="F97" s="1"/>
      <c r="G97" s="1" t="s">
        <v>93</v>
      </c>
      <c r="H97" s="1">
        <v>227500</v>
      </c>
      <c r="I97" s="1"/>
      <c r="K97" s="1"/>
      <c r="L97" s="1"/>
    </row>
    <row r="98" spans="2:13" ht="12.75">
      <c r="B98" t="s">
        <v>100</v>
      </c>
      <c r="C98" s="1">
        <v>5000</v>
      </c>
      <c r="D98" s="1"/>
      <c r="E98" s="1"/>
      <c r="F98" s="1"/>
      <c r="G98" s="1" t="s">
        <v>378</v>
      </c>
      <c r="H98" s="1">
        <v>10000</v>
      </c>
      <c r="I98" s="1"/>
      <c r="K98" s="1"/>
      <c r="M98" s="1"/>
    </row>
    <row r="99" spans="2:12" ht="12.75">
      <c r="B99" t="s">
        <v>320</v>
      </c>
      <c r="C99" s="1">
        <f>20000+25000-20000+20000</f>
        <v>45000</v>
      </c>
      <c r="D99" s="1"/>
      <c r="F99" s="1" t="s">
        <v>94</v>
      </c>
      <c r="G99" s="1" t="s">
        <v>379</v>
      </c>
      <c r="H99" s="1">
        <v>15000</v>
      </c>
      <c r="I99" s="1"/>
      <c r="J99" s="1"/>
      <c r="L99" s="1"/>
    </row>
    <row r="100" spans="2:12" ht="12.75">
      <c r="B100" t="s">
        <v>346</v>
      </c>
      <c r="C100" s="1">
        <v>10000</v>
      </c>
      <c r="D100" s="1"/>
      <c r="E100" s="1"/>
      <c r="F100" t="s">
        <v>97</v>
      </c>
      <c r="G100" t="s">
        <v>98</v>
      </c>
      <c r="H100" s="1">
        <v>45000</v>
      </c>
      <c r="J100" s="1"/>
      <c r="L100" s="1"/>
    </row>
    <row r="101" spans="1:13" ht="12.75">
      <c r="A101" t="s">
        <v>104</v>
      </c>
      <c r="B101" t="s">
        <v>107</v>
      </c>
      <c r="C101" s="1">
        <f>62500+12500</f>
        <v>75000</v>
      </c>
      <c r="D101" s="1"/>
      <c r="E101" s="1"/>
      <c r="G101" t="s">
        <v>380</v>
      </c>
      <c r="H101" s="1">
        <v>50000</v>
      </c>
      <c r="I101" s="1"/>
      <c r="K101" s="1"/>
      <c r="M101" s="1"/>
    </row>
    <row r="102" spans="2:11" ht="12.75">
      <c r="B102" t="s">
        <v>109</v>
      </c>
      <c r="C102" s="1">
        <f>50000+25000</f>
        <v>75000</v>
      </c>
      <c r="D102" s="1"/>
      <c r="E102" s="1"/>
      <c r="F102" s="1"/>
      <c r="G102" t="s">
        <v>277</v>
      </c>
      <c r="H102" s="1">
        <v>42500</v>
      </c>
      <c r="I102" s="1"/>
      <c r="J102" s="1"/>
      <c r="K102" s="1"/>
    </row>
    <row r="103" spans="2:12" ht="12.75">
      <c r="B103" t="s">
        <v>213</v>
      </c>
      <c r="C103" s="1">
        <f>125000+25000</f>
        <v>150000</v>
      </c>
      <c r="D103" s="1"/>
      <c r="E103" s="1"/>
      <c r="G103" t="s">
        <v>100</v>
      </c>
      <c r="H103" s="1">
        <v>5000</v>
      </c>
      <c r="J103" s="1"/>
      <c r="K103" s="1"/>
      <c r="L103" s="1"/>
    </row>
    <row r="104" spans="2:12" ht="12.75">
      <c r="B104" t="s">
        <v>110</v>
      </c>
      <c r="C104" s="1">
        <v>30000</v>
      </c>
      <c r="D104" s="1"/>
      <c r="E104" s="1"/>
      <c r="F104" s="1"/>
      <c r="G104" s="1" t="s">
        <v>381</v>
      </c>
      <c r="H104" s="1">
        <v>1000</v>
      </c>
      <c r="I104" s="1"/>
      <c r="J104" s="1"/>
      <c r="L104" s="1"/>
    </row>
    <row r="105" spans="1:13" ht="12.75">
      <c r="A105" t="s">
        <v>105</v>
      </c>
      <c r="B105" t="s">
        <v>214</v>
      </c>
      <c r="C105" s="1">
        <f>18750+81250</f>
        <v>100000</v>
      </c>
      <c r="D105" s="1"/>
      <c r="E105" s="1"/>
      <c r="F105" s="1"/>
      <c r="G105" t="s">
        <v>327</v>
      </c>
      <c r="H105" s="1">
        <v>20000</v>
      </c>
      <c r="I105" s="1"/>
      <c r="K105" s="1"/>
      <c r="L105" s="1"/>
      <c r="M105" s="1"/>
    </row>
    <row r="106" spans="2:11" ht="12.75">
      <c r="B106" t="s">
        <v>215</v>
      </c>
      <c r="C106" s="1">
        <v>5000</v>
      </c>
      <c r="D106" s="1"/>
      <c r="F106" s="1"/>
      <c r="G106" t="s">
        <v>382</v>
      </c>
      <c r="H106" s="1">
        <v>15000</v>
      </c>
      <c r="I106" s="1"/>
      <c r="K106" s="1"/>
    </row>
    <row r="107" spans="2:12" ht="12.75">
      <c r="B107" t="s">
        <v>112</v>
      </c>
      <c r="C107" s="1">
        <v>5000</v>
      </c>
      <c r="D107" s="1"/>
      <c r="F107" s="1"/>
      <c r="G107" s="1" t="s">
        <v>383</v>
      </c>
      <c r="H107" s="1">
        <v>11000</v>
      </c>
      <c r="J107" s="1"/>
      <c r="K107" s="1"/>
      <c r="L107" s="1"/>
    </row>
    <row r="108" spans="1:12" ht="12.75">
      <c r="A108" t="s">
        <v>113</v>
      </c>
      <c r="B108" t="s">
        <v>348</v>
      </c>
      <c r="C108" s="1">
        <v>50000</v>
      </c>
      <c r="G108" t="s">
        <v>103</v>
      </c>
      <c r="H108" s="1">
        <v>30000</v>
      </c>
      <c r="I108" s="1"/>
      <c r="J108" s="1"/>
      <c r="K108" s="1"/>
      <c r="L108" s="1"/>
    </row>
    <row r="109" spans="1:11" ht="12.75">
      <c r="A109" t="s">
        <v>114</v>
      </c>
      <c r="B109" t="s">
        <v>216</v>
      </c>
      <c r="C109" s="1">
        <f>10000+15000</f>
        <v>25000</v>
      </c>
      <c r="D109" s="1"/>
      <c r="E109" s="1"/>
      <c r="F109" s="1" t="s">
        <v>104</v>
      </c>
      <c r="G109" s="1" t="s">
        <v>278</v>
      </c>
      <c r="H109" s="1">
        <v>25000</v>
      </c>
      <c r="I109" s="1"/>
      <c r="K109" s="1"/>
    </row>
    <row r="110" spans="2:11" ht="12.75">
      <c r="B110" t="s">
        <v>115</v>
      </c>
      <c r="C110" s="1">
        <f>80000+16000</f>
        <v>96000</v>
      </c>
      <c r="D110" s="1"/>
      <c r="E110" s="1"/>
      <c r="F110" s="1"/>
      <c r="G110" s="1" t="s">
        <v>384</v>
      </c>
      <c r="H110" s="1">
        <v>17000</v>
      </c>
      <c r="I110" s="1"/>
      <c r="K110" s="1"/>
    </row>
    <row r="111" spans="2:12" ht="12.75">
      <c r="B111" t="s">
        <v>118</v>
      </c>
      <c r="C111" s="1">
        <f>93750+31250</f>
        <v>125000</v>
      </c>
      <c r="D111" s="1"/>
      <c r="E111" s="1"/>
      <c r="F111" s="1"/>
      <c r="G111" s="1" t="s">
        <v>279</v>
      </c>
      <c r="H111" s="1">
        <v>30000</v>
      </c>
      <c r="I111" s="1"/>
      <c r="J111" s="1"/>
      <c r="L111" s="1"/>
    </row>
    <row r="112" spans="2:12" ht="12.75">
      <c r="B112" t="s">
        <v>120</v>
      </c>
      <c r="C112" s="1">
        <f>30000+15000</f>
        <v>45000</v>
      </c>
      <c r="D112" s="1"/>
      <c r="E112" s="1"/>
      <c r="F112" s="1" t="s">
        <v>105</v>
      </c>
      <c r="G112" s="1" t="s">
        <v>385</v>
      </c>
      <c r="H112" s="1">
        <v>15000</v>
      </c>
      <c r="I112" s="1"/>
      <c r="K112" s="1"/>
      <c r="L112" s="1"/>
    </row>
    <row r="113" spans="2:12" ht="12.75">
      <c r="B113" t="s">
        <v>217</v>
      </c>
      <c r="C113" s="1">
        <v>20000</v>
      </c>
      <c r="D113" s="1"/>
      <c r="E113" s="1"/>
      <c r="F113" s="1"/>
      <c r="G113" t="s">
        <v>106</v>
      </c>
      <c r="H113" s="1">
        <v>25000</v>
      </c>
      <c r="I113" s="1"/>
      <c r="J113" s="1"/>
      <c r="L113" s="1"/>
    </row>
    <row r="114" spans="1:13" ht="12.75">
      <c r="A114" t="s">
        <v>343</v>
      </c>
      <c r="B114" t="s">
        <v>344</v>
      </c>
      <c r="C114" s="1">
        <v>25000</v>
      </c>
      <c r="D114" s="1"/>
      <c r="E114" s="1"/>
      <c r="F114" s="1"/>
      <c r="G114" s="1" t="s">
        <v>108</v>
      </c>
      <c r="H114" s="1">
        <f>35000</f>
        <v>35000</v>
      </c>
      <c r="I114" s="1"/>
      <c r="J114" s="1"/>
      <c r="L114" s="1"/>
      <c r="M114" s="1"/>
    </row>
    <row r="115" spans="1:12" ht="12.75">
      <c r="A115" t="s">
        <v>121</v>
      </c>
      <c r="B115" t="s">
        <v>347</v>
      </c>
      <c r="C115" s="1">
        <v>25000</v>
      </c>
      <c r="D115" s="1"/>
      <c r="E115" s="1"/>
      <c r="G115" t="s">
        <v>111</v>
      </c>
      <c r="H115" s="1">
        <v>90000</v>
      </c>
      <c r="J115" s="1"/>
      <c r="L115" s="1"/>
    </row>
    <row r="116" spans="2:12" ht="12.75">
      <c r="B116" t="s">
        <v>218</v>
      </c>
      <c r="C116" s="1">
        <f>52500+22500</f>
        <v>75000</v>
      </c>
      <c r="D116" s="1"/>
      <c r="E116" s="1"/>
      <c r="F116" s="1" t="s">
        <v>113</v>
      </c>
      <c r="G116" s="1" t="s">
        <v>333</v>
      </c>
      <c r="H116" s="1">
        <v>40000</v>
      </c>
      <c r="I116" s="1"/>
      <c r="K116" s="1"/>
      <c r="L116" s="1"/>
    </row>
    <row r="117" spans="2:13" ht="12.75">
      <c r="B117" t="s">
        <v>219</v>
      </c>
      <c r="C117" s="1">
        <v>50000</v>
      </c>
      <c r="D117" s="1"/>
      <c r="E117" s="1"/>
      <c r="G117" s="1" t="s">
        <v>280</v>
      </c>
      <c r="H117" s="1">
        <v>16600</v>
      </c>
      <c r="I117" s="1"/>
      <c r="K117" s="1"/>
      <c r="M117" s="1"/>
    </row>
    <row r="118" spans="2:12" ht="12.75">
      <c r="B118" t="s">
        <v>220</v>
      </c>
      <c r="C118" s="1">
        <v>50000</v>
      </c>
      <c r="D118" s="1"/>
      <c r="E118" s="1"/>
      <c r="F118" s="1" t="s">
        <v>116</v>
      </c>
      <c r="G118" t="s">
        <v>117</v>
      </c>
      <c r="H118" s="1">
        <v>16000</v>
      </c>
      <c r="J118" s="1"/>
      <c r="L118" s="1"/>
    </row>
    <row r="119" spans="2:13" ht="12.75">
      <c r="B119" t="s">
        <v>123</v>
      </c>
      <c r="C119" s="1">
        <v>20000</v>
      </c>
      <c r="D119" s="1"/>
      <c r="E119" s="1"/>
      <c r="F119" s="1" t="s">
        <v>114</v>
      </c>
      <c r="G119" s="1" t="s">
        <v>119</v>
      </c>
      <c r="H119" s="1">
        <v>80000</v>
      </c>
      <c r="I119" s="1"/>
      <c r="K119" s="1"/>
      <c r="M119" s="1"/>
    </row>
    <row r="120" spans="1:12" ht="12.75">
      <c r="A120" t="s">
        <v>122</v>
      </c>
      <c r="B120" t="s">
        <v>126</v>
      </c>
      <c r="C120" s="1">
        <v>125000</v>
      </c>
      <c r="D120" s="1"/>
      <c r="E120" s="1"/>
      <c r="F120" s="1"/>
      <c r="G120" t="s">
        <v>328</v>
      </c>
      <c r="H120" s="1">
        <v>6000</v>
      </c>
      <c r="I120" s="1"/>
      <c r="J120" s="1"/>
      <c r="L120" s="1"/>
    </row>
    <row r="121" spans="1:13" ht="12.75">
      <c r="A121" t="s">
        <v>125</v>
      </c>
      <c r="B121" t="s">
        <v>128</v>
      </c>
      <c r="C121" s="1">
        <v>37500</v>
      </c>
      <c r="D121" s="1"/>
      <c r="E121" s="1"/>
      <c r="F121" s="1"/>
      <c r="G121" s="1" t="s">
        <v>386</v>
      </c>
      <c r="H121" s="1">
        <v>1000</v>
      </c>
      <c r="I121" s="1"/>
      <c r="K121" s="1"/>
      <c r="M121" s="1"/>
    </row>
    <row r="122" spans="1:12" ht="12.75">
      <c r="A122" t="s">
        <v>127</v>
      </c>
      <c r="B122" t="s">
        <v>221</v>
      </c>
      <c r="C122" s="1">
        <f>100000+50000</f>
        <v>150000</v>
      </c>
      <c r="D122" s="1"/>
      <c r="E122" s="1"/>
      <c r="F122" s="1"/>
      <c r="G122" s="1" t="s">
        <v>281</v>
      </c>
      <c r="H122" s="1">
        <v>6000</v>
      </c>
      <c r="J122" s="1"/>
      <c r="L122" s="1"/>
    </row>
    <row r="123" spans="2:13" ht="12.75">
      <c r="B123" t="s">
        <v>222</v>
      </c>
      <c r="C123" s="1">
        <v>25371</v>
      </c>
      <c r="D123" s="1"/>
      <c r="E123" s="1"/>
      <c r="F123" s="1"/>
      <c r="G123" t="s">
        <v>387</v>
      </c>
      <c r="H123" s="1">
        <v>15000</v>
      </c>
      <c r="I123" s="1"/>
      <c r="K123" s="1"/>
      <c r="L123" s="1"/>
      <c r="M123" s="1"/>
    </row>
    <row r="124" spans="2:12" ht="12.75">
      <c r="B124" t="s">
        <v>129</v>
      </c>
      <c r="C124" s="1">
        <v>137500</v>
      </c>
      <c r="D124" s="1"/>
      <c r="E124" s="1"/>
      <c r="F124" s="1" t="s">
        <v>282</v>
      </c>
      <c r="G124" s="1" t="s">
        <v>283</v>
      </c>
      <c r="H124" s="1">
        <v>7000</v>
      </c>
      <c r="I124" s="1"/>
      <c r="K124" s="1"/>
      <c r="L124" s="1"/>
    </row>
    <row r="125" spans="2:13" ht="12.75">
      <c r="B125" t="s">
        <v>223</v>
      </c>
      <c r="C125" s="1">
        <f>45000+10000+15000+5000+20000</f>
        <v>95000</v>
      </c>
      <c r="D125" s="1"/>
      <c r="E125" s="1"/>
      <c r="F125" s="1"/>
      <c r="G125" s="1" t="s">
        <v>388</v>
      </c>
      <c r="H125" s="1">
        <v>14000</v>
      </c>
      <c r="I125" s="1"/>
      <c r="J125" s="1"/>
      <c r="L125" s="1"/>
      <c r="M125" s="1"/>
    </row>
    <row r="126" spans="2:12" ht="12.75">
      <c r="B126" t="s">
        <v>345</v>
      </c>
      <c r="C126" s="1">
        <v>30000</v>
      </c>
      <c r="D126" s="1"/>
      <c r="F126" s="1"/>
      <c r="G126" s="1" t="s">
        <v>389</v>
      </c>
      <c r="H126" s="1">
        <v>20000</v>
      </c>
      <c r="J126" s="1"/>
      <c r="K126" s="1"/>
      <c r="L126" s="1"/>
    </row>
    <row r="127" spans="2:11" ht="12.75">
      <c r="B127" t="s">
        <v>224</v>
      </c>
      <c r="C127" s="1">
        <f>45000+10000</f>
        <v>55000</v>
      </c>
      <c r="D127" s="1"/>
      <c r="E127" s="1"/>
      <c r="F127" t="s">
        <v>121</v>
      </c>
      <c r="G127" t="s">
        <v>284</v>
      </c>
      <c r="H127" s="1">
        <v>65000</v>
      </c>
      <c r="I127" s="1"/>
      <c r="J127" s="1"/>
      <c r="K127" s="1"/>
    </row>
    <row r="128" spans="2:11" ht="12.75">
      <c r="B128" t="s">
        <v>225</v>
      </c>
      <c r="C128" s="1">
        <v>150021</v>
      </c>
      <c r="D128" s="1"/>
      <c r="E128" s="1"/>
      <c r="F128" s="1"/>
      <c r="G128" t="s">
        <v>390</v>
      </c>
      <c r="H128" s="1">
        <v>6000</v>
      </c>
      <c r="I128" s="1"/>
      <c r="K128" s="1"/>
    </row>
    <row r="129" spans="2:12" ht="12.75">
      <c r="B129" t="s">
        <v>131</v>
      </c>
      <c r="C129" s="1">
        <v>10000</v>
      </c>
      <c r="D129" s="1"/>
      <c r="E129" s="1"/>
      <c r="F129" s="1"/>
      <c r="G129" t="s">
        <v>391</v>
      </c>
      <c r="H129" s="1">
        <v>40000</v>
      </c>
      <c r="I129" s="1"/>
      <c r="J129" s="1"/>
      <c r="L129" s="1"/>
    </row>
    <row r="130" spans="2:13" ht="12.75">
      <c r="B130" t="s">
        <v>133</v>
      </c>
      <c r="C130" s="1">
        <f>80000+20000</f>
        <v>100000</v>
      </c>
      <c r="D130" s="1"/>
      <c r="E130" s="1"/>
      <c r="F130" s="1"/>
      <c r="G130" s="1" t="s">
        <v>285</v>
      </c>
      <c r="H130" s="1">
        <v>70000</v>
      </c>
      <c r="I130" s="1"/>
      <c r="K130" s="1"/>
      <c r="M130" s="1"/>
    </row>
    <row r="131" spans="2:14" ht="12.75">
      <c r="B131" t="s">
        <v>136</v>
      </c>
      <c r="C131" s="1">
        <v>61250</v>
      </c>
      <c r="D131" s="1"/>
      <c r="E131" s="1"/>
      <c r="F131" s="1" t="s">
        <v>122</v>
      </c>
      <c r="G131" s="1" t="s">
        <v>124</v>
      </c>
      <c r="H131" s="1">
        <v>17000</v>
      </c>
      <c r="I131" s="1"/>
      <c r="K131" s="1"/>
      <c r="M131" s="1"/>
      <c r="N131" s="1"/>
    </row>
    <row r="132" spans="2:12" ht="12.75">
      <c r="B132" t="s">
        <v>139</v>
      </c>
      <c r="C132" s="1">
        <v>95000</v>
      </c>
      <c r="D132" s="1"/>
      <c r="E132" s="1"/>
      <c r="F132" s="1"/>
      <c r="G132" s="1" t="s">
        <v>286</v>
      </c>
      <c r="H132" s="1">
        <v>15000</v>
      </c>
      <c r="I132" s="1"/>
      <c r="K132" s="1"/>
      <c r="L132" s="1"/>
    </row>
    <row r="133" spans="2:13" ht="12.75">
      <c r="B133" t="s">
        <v>140</v>
      </c>
      <c r="C133" s="1">
        <v>1000</v>
      </c>
      <c r="D133" s="1"/>
      <c r="E133" s="1"/>
      <c r="F133" s="1" t="s">
        <v>125</v>
      </c>
      <c r="G133" s="1" t="s">
        <v>287</v>
      </c>
      <c r="H133" s="1">
        <v>25000</v>
      </c>
      <c r="I133" s="1"/>
      <c r="K133" s="1"/>
      <c r="M133" s="1"/>
    </row>
    <row r="134" spans="2:12" ht="12.75">
      <c r="B134" t="s">
        <v>142</v>
      </c>
      <c r="C134" s="1">
        <f>270000+50000+50000</f>
        <v>370000</v>
      </c>
      <c r="F134" s="1"/>
      <c r="G134" s="1" t="s">
        <v>288</v>
      </c>
      <c r="H134" s="1">
        <v>16250</v>
      </c>
      <c r="I134" s="1"/>
      <c r="J134" s="1"/>
      <c r="K134" s="1"/>
      <c r="L134" s="1"/>
    </row>
    <row r="135" spans="2:11" ht="12.75">
      <c r="B135" t="s">
        <v>335</v>
      </c>
      <c r="C135" s="1">
        <f>20000+20000</f>
        <v>40000</v>
      </c>
      <c r="D135" s="1"/>
      <c r="E135" s="1"/>
      <c r="F135" s="1" t="s">
        <v>127</v>
      </c>
      <c r="G135" s="1" t="s">
        <v>289</v>
      </c>
      <c r="H135" s="1">
        <v>25000</v>
      </c>
      <c r="I135" s="1"/>
      <c r="J135" s="1"/>
      <c r="K135" s="1"/>
    </row>
    <row r="136" spans="2:9" ht="12.75">
      <c r="B136" t="s">
        <v>144</v>
      </c>
      <c r="C136" s="1">
        <f>75000+50000+75000</f>
        <v>200000</v>
      </c>
      <c r="D136" s="1"/>
      <c r="F136" s="1"/>
      <c r="G136" s="1" t="s">
        <v>290</v>
      </c>
      <c r="H136" s="1">
        <v>15000</v>
      </c>
      <c r="I136" s="1"/>
    </row>
    <row r="137" spans="2:12" ht="12.75">
      <c r="B137" t="s">
        <v>147</v>
      </c>
      <c r="C137" s="1">
        <v>125000</v>
      </c>
      <c r="D137" s="1"/>
      <c r="E137" s="1"/>
      <c r="F137" s="1"/>
      <c r="G137" s="1" t="s">
        <v>130</v>
      </c>
      <c r="H137" s="1">
        <v>15000</v>
      </c>
      <c r="I137" s="1"/>
      <c r="K137" s="1"/>
      <c r="L137" s="1"/>
    </row>
    <row r="138" spans="2:12" ht="12.75">
      <c r="B138" t="s">
        <v>226</v>
      </c>
      <c r="C138" s="1">
        <v>25000</v>
      </c>
      <c r="D138" s="1"/>
      <c r="E138" s="1"/>
      <c r="F138" s="1"/>
      <c r="G138" s="1" t="s">
        <v>392</v>
      </c>
      <c r="H138" s="1">
        <v>20000</v>
      </c>
      <c r="I138" s="1"/>
      <c r="J138" s="1"/>
      <c r="K138" s="1"/>
      <c r="L138" s="1"/>
    </row>
    <row r="139" spans="1:12" ht="12.75">
      <c r="A139" t="s">
        <v>134</v>
      </c>
      <c r="B139" t="s">
        <v>330</v>
      </c>
      <c r="C139" s="1">
        <v>64000</v>
      </c>
      <c r="D139" s="1"/>
      <c r="F139" s="1"/>
      <c r="G139" s="1" t="s">
        <v>291</v>
      </c>
      <c r="H139" s="1">
        <v>6000</v>
      </c>
      <c r="I139" s="1"/>
      <c r="K139" s="1"/>
      <c r="L139" s="1"/>
    </row>
    <row r="140" spans="2:12" ht="12.75">
      <c r="B140" t="s">
        <v>151</v>
      </c>
      <c r="C140" s="1">
        <v>30000</v>
      </c>
      <c r="D140" s="1"/>
      <c r="E140" s="1"/>
      <c r="F140" s="1"/>
      <c r="G140" s="1" t="s">
        <v>292</v>
      </c>
      <c r="H140" s="1">
        <v>40000</v>
      </c>
      <c r="I140" s="1"/>
      <c r="J140" s="1"/>
      <c r="K140" s="1"/>
      <c r="L140" s="1"/>
    </row>
    <row r="141" spans="2:11" ht="12.75">
      <c r="B141" t="s">
        <v>227</v>
      </c>
      <c r="C141" s="1">
        <f>38000+15000</f>
        <v>53000</v>
      </c>
      <c r="D141" s="1"/>
      <c r="E141" s="1"/>
      <c r="F141" s="1"/>
      <c r="G141" s="1" t="s">
        <v>393</v>
      </c>
      <c r="H141" s="1">
        <v>10000</v>
      </c>
      <c r="I141" s="1"/>
      <c r="J141" s="1"/>
      <c r="K141" s="1"/>
    </row>
    <row r="142" spans="2:13" ht="12.75">
      <c r="B142" t="s">
        <v>342</v>
      </c>
      <c r="C142" s="1">
        <v>5000</v>
      </c>
      <c r="D142" s="1"/>
      <c r="E142" s="1"/>
      <c r="F142" s="1"/>
      <c r="G142" s="1" t="s">
        <v>394</v>
      </c>
      <c r="H142" s="1">
        <v>15000</v>
      </c>
      <c r="I142" s="1"/>
      <c r="K142" s="1"/>
      <c r="L142" s="1"/>
      <c r="M142" s="1"/>
    </row>
    <row r="143" spans="1:11" ht="12.75">
      <c r="A143" t="s">
        <v>148</v>
      </c>
      <c r="B143" t="s">
        <v>152</v>
      </c>
      <c r="C143" s="1">
        <f>40000+20000</f>
        <v>60000</v>
      </c>
      <c r="D143" s="1"/>
      <c r="E143" s="1"/>
      <c r="G143" s="1" t="s">
        <v>132</v>
      </c>
      <c r="H143" s="1">
        <v>105000</v>
      </c>
      <c r="I143" s="1"/>
      <c r="J143" s="1"/>
      <c r="K143" s="1"/>
    </row>
    <row r="144" spans="2:12" ht="12.75">
      <c r="B144" t="s">
        <v>153</v>
      </c>
      <c r="C144" s="1">
        <v>5000</v>
      </c>
      <c r="D144" s="1"/>
      <c r="E144" s="1"/>
      <c r="F144" s="1" t="s">
        <v>134</v>
      </c>
      <c r="G144" s="1" t="s">
        <v>135</v>
      </c>
      <c r="H144" s="1">
        <v>117750</v>
      </c>
      <c r="I144" s="1"/>
      <c r="J144" s="1"/>
      <c r="K144" s="1"/>
      <c r="L144" s="1"/>
    </row>
    <row r="145" spans="1:11" ht="12.75">
      <c r="A145" t="s">
        <v>150</v>
      </c>
      <c r="B145" t="s">
        <v>336</v>
      </c>
      <c r="C145" s="1">
        <v>100000</v>
      </c>
      <c r="D145" s="1"/>
      <c r="E145" s="1"/>
      <c r="G145" s="1" t="s">
        <v>395</v>
      </c>
      <c r="H145" s="1">
        <v>2000</v>
      </c>
      <c r="I145" s="1"/>
      <c r="J145" s="1"/>
      <c r="K145" s="1"/>
    </row>
    <row r="146" spans="2:9" ht="12.75">
      <c r="B146" t="s">
        <v>157</v>
      </c>
      <c r="C146" s="1">
        <f>20000+60000</f>
        <v>80000</v>
      </c>
      <c r="D146" s="1"/>
      <c r="E146" s="1"/>
      <c r="F146" s="1"/>
      <c r="G146" s="1" t="s">
        <v>137</v>
      </c>
      <c r="H146" s="1">
        <v>47500</v>
      </c>
      <c r="I146" s="1"/>
    </row>
    <row r="147" spans="2:11" ht="12.75">
      <c r="B147" t="s">
        <v>159</v>
      </c>
      <c r="C147" s="1">
        <f>25000+50000+10000</f>
        <v>85000</v>
      </c>
      <c r="D147" s="1"/>
      <c r="E147" s="1"/>
      <c r="F147" s="1"/>
      <c r="G147" s="1" t="s">
        <v>138</v>
      </c>
      <c r="H147" s="1">
        <v>70000</v>
      </c>
      <c r="I147" s="1"/>
      <c r="J147" s="1"/>
      <c r="K147" s="1"/>
    </row>
    <row r="148" spans="2:9" ht="12.75">
      <c r="B148" t="s">
        <v>321</v>
      </c>
      <c r="C148" s="1">
        <v>200000</v>
      </c>
      <c r="G148" s="1" t="s">
        <v>141</v>
      </c>
      <c r="H148" s="1">
        <v>325500</v>
      </c>
      <c r="I148" s="1"/>
    </row>
    <row r="149" spans="2:9" ht="12.75">
      <c r="B149" t="s">
        <v>228</v>
      </c>
      <c r="C149" s="1">
        <f>180000+15000+15000+15000+15000</f>
        <v>240000</v>
      </c>
      <c r="D149" s="1"/>
      <c r="E149" s="1"/>
      <c r="F149" s="1"/>
      <c r="G149" s="1" t="s">
        <v>293</v>
      </c>
      <c r="H149" s="1">
        <v>500000</v>
      </c>
      <c r="I149" s="1"/>
    </row>
    <row r="150" spans="2:9" ht="12.75">
      <c r="B150" t="s">
        <v>229</v>
      </c>
      <c r="C150" s="1">
        <f>47500+52500</f>
        <v>100000</v>
      </c>
      <c r="D150" s="1"/>
      <c r="E150" s="1"/>
      <c r="F150" s="1"/>
      <c r="G150" s="1" t="s">
        <v>396</v>
      </c>
      <c r="H150" s="1">
        <v>95000</v>
      </c>
      <c r="I150" s="1"/>
    </row>
    <row r="151" spans="1:10" ht="12.75">
      <c r="A151" t="s">
        <v>161</v>
      </c>
      <c r="B151" t="s">
        <v>162</v>
      </c>
      <c r="C151" s="1">
        <f>60000+15000+100000+50000</f>
        <v>225000</v>
      </c>
      <c r="D151" s="1"/>
      <c r="E151" s="1"/>
      <c r="F151" s="1"/>
      <c r="G151" t="s">
        <v>143</v>
      </c>
      <c r="H151" s="1">
        <v>70000</v>
      </c>
      <c r="I151" s="1"/>
      <c r="J151" s="1"/>
    </row>
    <row r="152" spans="2:11" ht="12.75">
      <c r="B152" t="s">
        <v>230</v>
      </c>
      <c r="C152" s="1">
        <v>37000</v>
      </c>
      <c r="D152" s="1"/>
      <c r="E152" s="1"/>
      <c r="F152" s="1"/>
      <c r="G152" s="1" t="s">
        <v>397</v>
      </c>
      <c r="H152" s="1">
        <v>6000</v>
      </c>
      <c r="I152" s="1"/>
      <c r="J152" s="1"/>
      <c r="K152" s="1"/>
    </row>
    <row r="153" spans="1:11" ht="12.75">
      <c r="A153" t="s">
        <v>154</v>
      </c>
      <c r="B153" t="s">
        <v>164</v>
      </c>
      <c r="C153" s="1">
        <f>185000+100000+100000</f>
        <v>385000</v>
      </c>
      <c r="D153" s="1"/>
      <c r="E153" s="1"/>
      <c r="F153" s="1"/>
      <c r="G153" s="1" t="s">
        <v>294</v>
      </c>
      <c r="H153" s="1">
        <v>65000</v>
      </c>
      <c r="I153" s="1"/>
      <c r="J153" s="1"/>
      <c r="K153" s="1"/>
    </row>
    <row r="154" spans="2:10" ht="12.75">
      <c r="B154" t="s">
        <v>231</v>
      </c>
      <c r="C154" s="1">
        <v>100000</v>
      </c>
      <c r="D154" s="1"/>
      <c r="E154" s="1"/>
      <c r="F154" s="1"/>
      <c r="G154" s="1" t="s">
        <v>145</v>
      </c>
      <c r="H154" s="1">
        <v>35000</v>
      </c>
      <c r="I154" s="1"/>
      <c r="J154" s="1"/>
    </row>
    <row r="155" spans="1:12" ht="12.75">
      <c r="A155" t="s">
        <v>158</v>
      </c>
      <c r="B155" t="s">
        <v>232</v>
      </c>
      <c r="C155" s="1">
        <v>50000</v>
      </c>
      <c r="D155" s="1"/>
      <c r="E155" s="1"/>
      <c r="F155" s="1" t="s">
        <v>146</v>
      </c>
      <c r="G155" s="1" t="s">
        <v>295</v>
      </c>
      <c r="H155" s="1">
        <v>20000</v>
      </c>
      <c r="I155" s="1"/>
      <c r="J155" s="1"/>
      <c r="K155" s="1"/>
      <c r="L155" s="1"/>
    </row>
    <row r="156" spans="2:10" ht="12.75">
      <c r="B156" t="s">
        <v>166</v>
      </c>
      <c r="C156" s="1">
        <v>40000</v>
      </c>
      <c r="D156" s="1"/>
      <c r="E156" s="1"/>
      <c r="F156" s="1"/>
      <c r="G156" s="1" t="s">
        <v>296</v>
      </c>
      <c r="H156" s="1">
        <v>17000</v>
      </c>
      <c r="I156" s="1"/>
      <c r="J156" s="1"/>
    </row>
    <row r="157" spans="2:11" ht="12.75">
      <c r="B157" t="s">
        <v>233</v>
      </c>
      <c r="C157" s="1">
        <v>25000</v>
      </c>
      <c r="D157" s="1"/>
      <c r="E157" s="1"/>
      <c r="G157" s="1" t="s">
        <v>398</v>
      </c>
      <c r="H157" s="1">
        <v>15000</v>
      </c>
      <c r="I157" s="1"/>
      <c r="J157" s="1"/>
      <c r="K157" s="1"/>
    </row>
    <row r="158" spans="1:10" ht="12.75">
      <c r="A158" t="s">
        <v>160</v>
      </c>
      <c r="B158" t="s">
        <v>234</v>
      </c>
      <c r="C158" s="1">
        <v>7000</v>
      </c>
      <c r="D158" s="1"/>
      <c r="F158" s="1" t="s">
        <v>148</v>
      </c>
      <c r="G158" s="1" t="s">
        <v>149</v>
      </c>
      <c r="H158" s="1">
        <v>24534</v>
      </c>
      <c r="I158" s="1"/>
      <c r="J158" s="1"/>
    </row>
    <row r="159" spans="2:10" ht="12.75">
      <c r="B159" t="s">
        <v>235</v>
      </c>
      <c r="C159" s="1">
        <f>100000+50000</f>
        <v>150000</v>
      </c>
      <c r="D159" s="1"/>
      <c r="F159" t="s">
        <v>150</v>
      </c>
      <c r="G159" t="s">
        <v>399</v>
      </c>
      <c r="H159" s="1">
        <v>6000</v>
      </c>
      <c r="I159" s="1"/>
      <c r="J159" s="1"/>
    </row>
    <row r="160" spans="2:10" ht="12.75">
      <c r="B160" t="s">
        <v>236</v>
      </c>
      <c r="C160" s="1">
        <f>45000+10000+20000</f>
        <v>75000</v>
      </c>
      <c r="F160" s="1"/>
      <c r="G160" t="s">
        <v>400</v>
      </c>
      <c r="H160" s="1">
        <v>12350</v>
      </c>
      <c r="I160" s="1"/>
      <c r="J160" s="1"/>
    </row>
    <row r="161" spans="2:9" ht="12.75">
      <c r="B161" t="s">
        <v>237</v>
      </c>
      <c r="C161" s="1">
        <v>30000</v>
      </c>
      <c r="F161" s="1"/>
      <c r="G161" t="s">
        <v>401</v>
      </c>
      <c r="H161" s="1">
        <v>12000</v>
      </c>
      <c r="I161" s="1"/>
    </row>
    <row r="162" spans="2:9" ht="12.75">
      <c r="B162" t="s">
        <v>238</v>
      </c>
      <c r="C162" s="1">
        <f>75000+10000</f>
        <v>85000</v>
      </c>
      <c r="D162" s="1"/>
      <c r="F162" s="1"/>
      <c r="G162" s="1" t="s">
        <v>297</v>
      </c>
      <c r="H162" s="1">
        <v>2500</v>
      </c>
      <c r="I162" s="1"/>
    </row>
    <row r="163" spans="2:9" ht="12.75">
      <c r="B163" t="s">
        <v>239</v>
      </c>
      <c r="C163" s="1">
        <v>20000</v>
      </c>
      <c r="D163" s="1"/>
      <c r="F163" s="1"/>
      <c r="G163" t="s">
        <v>298</v>
      </c>
      <c r="H163" s="1">
        <v>25000</v>
      </c>
      <c r="I163" s="1"/>
    </row>
    <row r="164" spans="2:10" ht="12.75">
      <c r="B164" t="s">
        <v>337</v>
      </c>
      <c r="C164" s="1">
        <v>32000</v>
      </c>
      <c r="D164" s="1"/>
      <c r="F164" s="1"/>
      <c r="G164" s="1" t="s">
        <v>402</v>
      </c>
      <c r="H164" s="1">
        <v>41300</v>
      </c>
      <c r="I164" s="1"/>
      <c r="J164" s="1"/>
    </row>
    <row r="165" spans="2:10" ht="12.75">
      <c r="B165" t="s">
        <v>240</v>
      </c>
      <c r="C165" s="1">
        <v>35000</v>
      </c>
      <c r="D165" s="1"/>
      <c r="F165" s="1"/>
      <c r="G165" s="1" t="s">
        <v>403</v>
      </c>
      <c r="H165" s="1">
        <v>15000</v>
      </c>
      <c r="I165" s="1"/>
      <c r="J165" s="1"/>
    </row>
    <row r="166" spans="1:9" ht="12.75">
      <c r="A166" t="s">
        <v>167</v>
      </c>
      <c r="B166" t="s">
        <v>426</v>
      </c>
      <c r="C166" s="1">
        <v>25000</v>
      </c>
      <c r="F166" s="1"/>
      <c r="G166" s="1" t="s">
        <v>299</v>
      </c>
      <c r="H166" s="1">
        <v>15000</v>
      </c>
      <c r="I166" s="1"/>
    </row>
    <row r="167" spans="2:9" ht="12.75">
      <c r="B167" t="s">
        <v>174</v>
      </c>
      <c r="C167" s="1">
        <f>25000+25000</f>
        <v>50000</v>
      </c>
      <c r="D167" s="1"/>
      <c r="G167" t="s">
        <v>404</v>
      </c>
      <c r="H167" s="1">
        <v>20000</v>
      </c>
      <c r="I167" s="1"/>
    </row>
    <row r="168" spans="2:10" ht="12.75">
      <c r="B168" t="s">
        <v>241</v>
      </c>
      <c r="C168" s="1">
        <v>1000</v>
      </c>
      <c r="D168" s="1"/>
      <c r="G168" t="s">
        <v>300</v>
      </c>
      <c r="H168" s="1">
        <v>8500</v>
      </c>
      <c r="I168" s="1"/>
      <c r="J168" s="1"/>
    </row>
    <row r="169" spans="1:9" ht="12.75">
      <c r="A169" t="s">
        <v>177</v>
      </c>
      <c r="B169" t="s">
        <v>178</v>
      </c>
      <c r="C169" s="1">
        <v>2500</v>
      </c>
      <c r="D169" s="1"/>
      <c r="G169" s="1" t="s">
        <v>405</v>
      </c>
      <c r="H169" s="1">
        <v>20000</v>
      </c>
      <c r="I169" s="1"/>
    </row>
    <row r="170" spans="1:9" ht="12.75">
      <c r="A170" t="s">
        <v>172</v>
      </c>
      <c r="B170" t="s">
        <v>242</v>
      </c>
      <c r="C170" s="1">
        <f>50000+25000</f>
        <v>75000</v>
      </c>
      <c r="G170" s="1" t="s">
        <v>301</v>
      </c>
      <c r="H170" s="1">
        <v>30000</v>
      </c>
      <c r="I170" s="1"/>
    </row>
    <row r="171" spans="2:9" ht="12.75">
      <c r="B171" t="s">
        <v>243</v>
      </c>
      <c r="C171" s="1">
        <f>62500+31250+35000</f>
        <v>128750</v>
      </c>
      <c r="F171" s="1" t="s">
        <v>406</v>
      </c>
      <c r="G171" t="s">
        <v>407</v>
      </c>
      <c r="H171" s="1">
        <v>6000</v>
      </c>
      <c r="I171" s="1"/>
    </row>
    <row r="172" spans="2:9" ht="12.75">
      <c r="B172" t="s">
        <v>244</v>
      </c>
      <c r="C172" s="1">
        <f>85000+20000+25000</f>
        <v>130000</v>
      </c>
      <c r="F172" t="s">
        <v>154</v>
      </c>
      <c r="G172" t="s">
        <v>155</v>
      </c>
      <c r="H172" s="1">
        <v>40000</v>
      </c>
      <c r="I172" s="1"/>
    </row>
    <row r="173" spans="2:9" ht="12.75">
      <c r="B173" t="s">
        <v>245</v>
      </c>
      <c r="C173" s="1">
        <v>12500</v>
      </c>
      <c r="G173" s="1" t="s">
        <v>302</v>
      </c>
      <c r="H173" s="1">
        <v>45000</v>
      </c>
      <c r="I173" s="1"/>
    </row>
    <row r="174" spans="2:9" ht="12.75">
      <c r="B174" t="s">
        <v>246</v>
      </c>
      <c r="C174" s="1">
        <v>70000</v>
      </c>
      <c r="G174" t="s">
        <v>303</v>
      </c>
      <c r="H174" s="1">
        <v>6000</v>
      </c>
      <c r="I174" s="1"/>
    </row>
    <row r="175" spans="1:9" ht="12.75">
      <c r="A175" t="s">
        <v>175</v>
      </c>
      <c r="B175" t="s">
        <v>179</v>
      </c>
      <c r="C175" s="1">
        <v>25000</v>
      </c>
      <c r="G175" s="1" t="s">
        <v>156</v>
      </c>
      <c r="H175" s="1">
        <v>7000</v>
      </c>
      <c r="I175" s="1"/>
    </row>
    <row r="176" spans="2:9" ht="12.75">
      <c r="B176" t="s">
        <v>247</v>
      </c>
      <c r="C176" s="1">
        <v>5000</v>
      </c>
      <c r="F176" t="s">
        <v>158</v>
      </c>
      <c r="G176" t="s">
        <v>408</v>
      </c>
      <c r="H176" s="1">
        <v>35800</v>
      </c>
      <c r="I176" s="1"/>
    </row>
    <row r="177" spans="2:9" ht="12.75">
      <c r="B177" t="s">
        <v>248</v>
      </c>
      <c r="C177" s="1">
        <f>55000+25000+10500</f>
        <v>90500</v>
      </c>
      <c r="G177" t="s">
        <v>340</v>
      </c>
      <c r="H177" s="1">
        <v>100800</v>
      </c>
      <c r="I177" s="1"/>
    </row>
    <row r="178" spans="2:9" ht="12.75">
      <c r="B178" t="s">
        <v>180</v>
      </c>
      <c r="C178" s="1">
        <f>185000+50000</f>
        <v>235000</v>
      </c>
      <c r="I178" s="1"/>
    </row>
    <row r="179" ht="12.75">
      <c r="I179" s="1"/>
    </row>
    <row r="180" ht="12.75">
      <c r="I180" s="1"/>
    </row>
    <row r="181" spans="1:9" ht="12.75">
      <c r="A181" t="s">
        <v>1</v>
      </c>
      <c r="D181" s="1"/>
      <c r="E181" s="1"/>
      <c r="F181" t="s">
        <v>2</v>
      </c>
      <c r="I181" s="1"/>
    </row>
    <row r="182" spans="2:9" ht="12.75">
      <c r="B182" t="s">
        <v>3</v>
      </c>
      <c r="D182" s="1"/>
      <c r="G182" t="s">
        <v>3</v>
      </c>
      <c r="I182" s="1"/>
    </row>
    <row r="183" ht="12.75">
      <c r="I183" s="1"/>
    </row>
    <row r="184" spans="1:9" ht="12.75">
      <c r="A184" t="s">
        <v>249</v>
      </c>
      <c r="B184" t="s">
        <v>250</v>
      </c>
      <c r="C184" s="1">
        <f>101000+75000</f>
        <v>176000</v>
      </c>
      <c r="F184" t="s">
        <v>160</v>
      </c>
      <c r="G184" t="s">
        <v>304</v>
      </c>
      <c r="H184" s="1">
        <v>10800</v>
      </c>
      <c r="I184" s="1"/>
    </row>
    <row r="185" spans="7:9" ht="12.75">
      <c r="G185" t="s">
        <v>409</v>
      </c>
      <c r="H185" s="1">
        <v>15000</v>
      </c>
      <c r="I185" s="1"/>
    </row>
    <row r="186" spans="2:9" ht="12.75">
      <c r="B186" t="s">
        <v>331</v>
      </c>
      <c r="C186" s="1">
        <v>500000</v>
      </c>
      <c r="G186" s="1" t="s">
        <v>305</v>
      </c>
      <c r="H186" s="1">
        <v>40000</v>
      </c>
      <c r="I186" s="1"/>
    </row>
    <row r="187" spans="7:9" ht="12.75">
      <c r="G187" s="1" t="s">
        <v>306</v>
      </c>
      <c r="H187" s="1">
        <v>25000</v>
      </c>
      <c r="I187" s="1"/>
    </row>
    <row r="188" spans="1:9" ht="12.75">
      <c r="A188" t="s">
        <v>334</v>
      </c>
      <c r="C188" s="1">
        <f>SUM(C6:C186)</f>
        <v>15138217</v>
      </c>
      <c r="G188" t="s">
        <v>307</v>
      </c>
      <c r="H188" s="1">
        <v>16000</v>
      </c>
      <c r="I188" s="1"/>
    </row>
    <row r="189" spans="7:9" ht="12.75">
      <c r="G189" s="1" t="s">
        <v>163</v>
      </c>
      <c r="H189" s="1">
        <v>52250</v>
      </c>
      <c r="I189" s="1"/>
    </row>
    <row r="190" spans="7:9" ht="12.75">
      <c r="G190" t="s">
        <v>308</v>
      </c>
      <c r="H190" s="1">
        <v>31800</v>
      </c>
      <c r="I190" s="1"/>
    </row>
    <row r="191" spans="7:9" ht="12.75">
      <c r="G191" t="s">
        <v>309</v>
      </c>
      <c r="H191" s="1">
        <v>117250</v>
      </c>
      <c r="I191" s="1"/>
    </row>
    <row r="192" spans="7:9" ht="12.75">
      <c r="G192" t="s">
        <v>410</v>
      </c>
      <c r="H192" s="1">
        <v>30000</v>
      </c>
      <c r="I192" s="1"/>
    </row>
    <row r="193" spans="7:9" ht="12.75">
      <c r="G193" t="s">
        <v>411</v>
      </c>
      <c r="H193" s="1">
        <v>15000</v>
      </c>
      <c r="I193" s="1"/>
    </row>
    <row r="194" spans="7:9" ht="12.75">
      <c r="G194" t="s">
        <v>165</v>
      </c>
      <c r="H194" s="1">
        <v>55000</v>
      </c>
      <c r="I194" s="1"/>
    </row>
    <row r="195" spans="7:8" ht="12.75">
      <c r="G195" t="s">
        <v>412</v>
      </c>
      <c r="H195" s="1">
        <v>46000</v>
      </c>
    </row>
    <row r="196" spans="7:9" ht="12.75">
      <c r="G196" t="s">
        <v>310</v>
      </c>
      <c r="H196" s="1">
        <v>6800</v>
      </c>
      <c r="I196" s="1"/>
    </row>
    <row r="197" spans="7:8" ht="12.75">
      <c r="G197" t="s">
        <v>311</v>
      </c>
      <c r="H197" s="1">
        <v>12000</v>
      </c>
    </row>
    <row r="198" spans="7:9" ht="12.75">
      <c r="G198" t="s">
        <v>413</v>
      </c>
      <c r="H198" s="1">
        <v>1000</v>
      </c>
      <c r="I198" s="1"/>
    </row>
    <row r="199" spans="7:9" ht="12.75">
      <c r="G199" t="s">
        <v>414</v>
      </c>
      <c r="H199" s="1">
        <v>6000</v>
      </c>
      <c r="I199" s="1"/>
    </row>
    <row r="200" spans="7:9" ht="12.75">
      <c r="G200" t="s">
        <v>339</v>
      </c>
      <c r="H200" s="1">
        <v>25800</v>
      </c>
      <c r="I200" s="1"/>
    </row>
    <row r="201" spans="7:9" ht="12.75">
      <c r="G201" t="s">
        <v>312</v>
      </c>
      <c r="H201" s="1">
        <v>116500</v>
      </c>
      <c r="I201" s="1"/>
    </row>
    <row r="202" spans="7:9" ht="12.75">
      <c r="G202" t="s">
        <v>415</v>
      </c>
      <c r="H202" s="1">
        <v>2500</v>
      </c>
      <c r="I202" s="1"/>
    </row>
    <row r="203" spans="7:9" ht="12.75">
      <c r="G203" t="s">
        <v>416</v>
      </c>
      <c r="H203" s="1">
        <v>15000</v>
      </c>
      <c r="I203" s="1"/>
    </row>
    <row r="204" spans="6:9" ht="12.75">
      <c r="F204" t="s">
        <v>313</v>
      </c>
      <c r="G204" t="s">
        <v>417</v>
      </c>
      <c r="H204" s="1">
        <v>5500</v>
      </c>
      <c r="I204" s="1"/>
    </row>
    <row r="205" spans="7:8" ht="12.75">
      <c r="G205" t="s">
        <v>314</v>
      </c>
      <c r="H205" s="1">
        <v>6000</v>
      </c>
    </row>
    <row r="206" spans="6:9" ht="12.75">
      <c r="F206" t="s">
        <v>167</v>
      </c>
      <c r="G206" t="s">
        <v>168</v>
      </c>
      <c r="H206" s="1">
        <v>77250</v>
      </c>
      <c r="I206" s="1"/>
    </row>
    <row r="207" spans="7:9" ht="12.75">
      <c r="G207" t="s">
        <v>418</v>
      </c>
      <c r="H207" s="1">
        <v>6000</v>
      </c>
      <c r="I207" s="1"/>
    </row>
    <row r="208" spans="7:9" ht="12.75">
      <c r="G208" t="s">
        <v>169</v>
      </c>
      <c r="H208" s="1">
        <v>35000</v>
      </c>
      <c r="I208" s="1"/>
    </row>
    <row r="209" spans="7:8" ht="12.75">
      <c r="G209" t="s">
        <v>419</v>
      </c>
      <c r="H209" s="1">
        <v>25800</v>
      </c>
    </row>
    <row r="210" spans="7:9" ht="12.75">
      <c r="G210" t="s">
        <v>170</v>
      </c>
      <c r="H210" s="1">
        <v>13800</v>
      </c>
      <c r="I210" s="1"/>
    </row>
    <row r="211" spans="7:8" ht="12.75">
      <c r="G211" t="s">
        <v>420</v>
      </c>
      <c r="H211" s="1">
        <v>16000</v>
      </c>
    </row>
    <row r="212" spans="7:8" ht="12.75">
      <c r="G212" t="s">
        <v>421</v>
      </c>
      <c r="H212" s="1">
        <v>40000</v>
      </c>
    </row>
    <row r="213" spans="7:8" ht="12.75">
      <c r="G213" t="s">
        <v>171</v>
      </c>
      <c r="H213" s="1">
        <v>35000</v>
      </c>
    </row>
    <row r="214" spans="6:8" ht="12.75">
      <c r="F214" t="s">
        <v>172</v>
      </c>
      <c r="G214" t="s">
        <v>173</v>
      </c>
      <c r="H214" s="1">
        <v>35000</v>
      </c>
    </row>
    <row r="215" spans="7:8" ht="12.75">
      <c r="G215" t="s">
        <v>315</v>
      </c>
      <c r="H215" s="1">
        <v>6000</v>
      </c>
    </row>
    <row r="216" spans="7:8" ht="12.75">
      <c r="G216" t="s">
        <v>422</v>
      </c>
      <c r="H216" s="1">
        <v>25000</v>
      </c>
    </row>
    <row r="217" spans="7:8" ht="12.75">
      <c r="G217" t="s">
        <v>316</v>
      </c>
      <c r="H217" s="1">
        <v>6000</v>
      </c>
    </row>
    <row r="218" spans="6:8" ht="12.75">
      <c r="F218" t="s">
        <v>175</v>
      </c>
      <c r="G218" t="s">
        <v>176</v>
      </c>
      <c r="H218" s="1">
        <v>140000</v>
      </c>
    </row>
    <row r="219" spans="7:8" ht="12.75">
      <c r="G219" t="s">
        <v>423</v>
      </c>
      <c r="H219" s="1">
        <v>75000</v>
      </c>
    </row>
    <row r="220" spans="6:8" ht="12.75">
      <c r="F220" t="s">
        <v>249</v>
      </c>
      <c r="G220" t="s">
        <v>424</v>
      </c>
      <c r="H220" s="1">
        <v>25000</v>
      </c>
    </row>
    <row r="221" spans="6:8" ht="12.75">
      <c r="F221" t="s">
        <v>317</v>
      </c>
      <c r="G221" t="s">
        <v>318</v>
      </c>
      <c r="H221" s="1">
        <v>15400</v>
      </c>
    </row>
    <row r="224" spans="6:8" ht="12.75">
      <c r="F224" t="s">
        <v>334</v>
      </c>
      <c r="H224" s="1">
        <f>SUM(H1:H221)</f>
        <v>7913768</v>
      </c>
    </row>
  </sheetData>
  <printOptions/>
  <pageMargins left="0.25" right="0.25" top="0.5" bottom="0.25" header="0.5" footer="0.5"/>
  <pageSetup horizontalDpi="1200" verticalDpi="12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2006-07-25T20:14:31Z</cp:lastPrinted>
  <dcterms:created xsi:type="dcterms:W3CDTF">2004-05-25T16:36:56Z</dcterms:created>
  <dcterms:modified xsi:type="dcterms:W3CDTF">2006-07-25T20:31:14Z</dcterms:modified>
  <cp:category/>
  <cp:version/>
  <cp:contentType/>
  <cp:contentStatus/>
</cp:coreProperties>
</file>