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2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<sst xmlns="http://schemas.openxmlformats.org/spreadsheetml/2006/main" count="23" uniqueCount="19">
  <si>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 xml:space="preserve"> Financial Activity of General Election Congressional Candidates - 1990-2002</t>
  </si>
  <si>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</si>
  <si>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</si>
  <si>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</si>
  <si>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</si>
  <si>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</si>
  <si>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</si>
  <si>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</si>
  <si>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</si>
  <si>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</si>
  <si>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House</t>
  </si>
  <si>
    <t>Democrats</t>
  </si>
  <si>
    <t xml:space="preserve">  Incumbents</t>
  </si>
  <si>
    <t xml:space="preserve">   Challengers</t>
  </si>
  <si>
    <t xml:space="preserve">   Open Seats</t>
  </si>
  <si>
    <t>Republicans</t>
  </si>
  <si>
    <t>through 20 days after the general election</t>
  </si>
  <si>
    <t>*Note:  this Table does not include activity in House or Senate special elections.</t>
  </si>
  <si>
    <t>(in millions of dollars)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</si>
</sst>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7" fontId="0" fillId="0" borderId="0" xfId="0" applyNumberFormat="1" applyAlignment="1">
      <alignment/>
    </xf>
    <xf numFmtId="10" fontId="0" fillId="0" borderId="0" xfId="0" applyNumberFormat="1" applyAlignment="1">
      <alignment/>
    </xf>
    <xf numFmtId="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7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1">
      <selection activeCell="J3" sqref="J3:K3"/>
    </sheetView>
  </sheetViews>
  <sheetFormatPr defaultColWidth="9.140625" defaultRowHeight="12.75"/>
  <cols>
    <col min="10" max="10" width="12.7109375" style="0" bestFit="1" customWidth="1"/>
    <col min="11" max="11" width="11.8515625" style="0" bestFit="1" customWidth="1"/>
  </cols>
  <sheetData>
    <row r="1" spans="3:11" ht="12.75">
      <c r="C1" s="1"/>
      <c r="D1" s="1"/>
      <c r="E1" s="2"/>
      <c r="F1" s="3" t="s">
        <v>0</v>
      </c>
      <c r="G1" s="4"/>
      <c r="H1" s="1"/>
      <c r="I1" s="2"/>
      <c r="J1" s="1"/>
      <c r="K1" s="1"/>
    </row>
    <row r="2" spans="2:11" ht="12.75">
      <c r="B2" s="5"/>
      <c r="C2" s="3"/>
      <c r="D2" s="3" t="s">
        <v>1</v>
      </c>
      <c r="E2" s="4"/>
      <c r="F2" s="3" t="s">
        <v>1</v>
      </c>
      <c r="G2" s="4"/>
      <c r="H2" s="3" t="s">
        <v>2</v>
      </c>
      <c r="I2" s="2"/>
      <c r="J2" s="3"/>
      <c r="K2" s="3"/>
    </row>
    <row r="3" spans="2:11" ht="13.5" thickBot="1">
      <c r="B3" s="6" t="s">
        <v>3</v>
      </c>
      <c r="C3" s="7" t="s">
        <v>4</v>
      </c>
      <c r="D3" s="7" t="s">
        <v>5</v>
      </c>
      <c r="E3" s="8"/>
      <c r="F3" s="7" t="s">
        <v>6</v>
      </c>
      <c r="G3" s="8"/>
      <c r="H3" s="7" t="s">
        <v>7</v>
      </c>
      <c r="I3" s="9"/>
      <c r="J3" s="7" t="s">
        <v>8</v>
      </c>
      <c r="K3" s="7" t="s">
        <v>9</v>
      </c>
    </row>
    <row r="4" spans="3:11" ht="12.75">
      <c r="C4" s="1"/>
      <c r="D4" s="1"/>
      <c r="E4" s="2"/>
      <c r="F4" s="1"/>
      <c r="G4" s="2"/>
      <c r="H4" s="1"/>
      <c r="I4" s="2"/>
      <c r="J4" s="1"/>
      <c r="K4" s="1"/>
    </row>
    <row r="5" spans="1:11" ht="12.75">
      <c r="A5" s="10" t="s">
        <v>10</v>
      </c>
      <c r="C5" s="1"/>
      <c r="D5" s="1"/>
      <c r="E5" s="2"/>
      <c r="F5" s="1"/>
      <c r="G5" s="2"/>
      <c r="H5" s="1"/>
      <c r="I5" s="2"/>
      <c r="J5" s="1"/>
      <c r="K5" s="1"/>
    </row>
    <row r="6" spans="1:11" ht="12.75">
      <c r="A6" s="11">
        <v>2002</v>
      </c>
      <c r="B6">
        <f aca="true" t="shared" si="0" ref="B6:D12">B15+B49</f>
        <v>798</v>
      </c>
      <c r="C6" s="1">
        <f t="shared" si="0"/>
        <v>537.79</v>
      </c>
      <c r="D6" s="1">
        <f t="shared" si="0"/>
        <v>266.09</v>
      </c>
      <c r="E6" s="2">
        <f>D6/C6</f>
        <v>0.49478420944978524</v>
      </c>
      <c r="F6" s="1">
        <f aca="true" t="shared" si="1" ref="F6:F12">F15+F49</f>
        <v>202.89000000000001</v>
      </c>
      <c r="G6" s="2">
        <f>F6/C6</f>
        <v>0.37726621915617625</v>
      </c>
      <c r="H6" s="1">
        <f aca="true" t="shared" si="2" ref="H6:H12">H15+H49</f>
        <v>47.41</v>
      </c>
      <c r="I6" s="2">
        <f aca="true" t="shared" si="3" ref="I6:I12">H6/C6</f>
        <v>0.08815708733892412</v>
      </c>
      <c r="J6" s="1">
        <f aca="true" t="shared" si="4" ref="J6:K12">J15+J49</f>
        <v>498.03999999999996</v>
      </c>
      <c r="K6" s="1">
        <f t="shared" si="4"/>
        <v>147.34</v>
      </c>
    </row>
    <row r="7" spans="1:11" ht="12.75">
      <c r="A7" s="12">
        <v>2000</v>
      </c>
      <c r="B7">
        <f t="shared" si="0"/>
        <v>819</v>
      </c>
      <c r="C7" s="1">
        <f t="shared" si="0"/>
        <v>533.6500000000001</v>
      </c>
      <c r="D7" s="1">
        <f t="shared" si="0"/>
        <v>281.84000000000003</v>
      </c>
      <c r="E7" s="2">
        <f aca="true" t="shared" si="5" ref="E7:E12">D7/C7</f>
        <v>0.528136419001218</v>
      </c>
      <c r="F7" s="1">
        <f t="shared" si="1"/>
        <v>192.22999999999996</v>
      </c>
      <c r="G7" s="2">
        <f aca="true" t="shared" si="6" ref="G7:G12">F7/C7</f>
        <v>0.3602173709360066</v>
      </c>
      <c r="H7" s="1">
        <f t="shared" si="2"/>
        <v>36.599999999999994</v>
      </c>
      <c r="I7" s="2">
        <f t="shared" si="3"/>
        <v>0.06858427808488708</v>
      </c>
      <c r="J7" s="1">
        <f t="shared" si="4"/>
        <v>487.31000000000006</v>
      </c>
      <c r="K7" s="1">
        <f t="shared" si="4"/>
        <v>131.75</v>
      </c>
    </row>
    <row r="8" spans="1:11" ht="12.75">
      <c r="A8" s="11">
        <v>1998</v>
      </c>
      <c r="B8">
        <f t="shared" si="0"/>
        <v>782</v>
      </c>
      <c r="C8" s="1">
        <f t="shared" si="0"/>
        <v>417.03</v>
      </c>
      <c r="D8" s="1">
        <f t="shared" si="0"/>
        <v>220.5</v>
      </c>
      <c r="E8" s="2">
        <f t="shared" si="5"/>
        <v>0.5287389396446299</v>
      </c>
      <c r="F8" s="1">
        <f t="shared" si="1"/>
        <v>153.87</v>
      </c>
      <c r="G8" s="2">
        <f t="shared" si="6"/>
        <v>0.36896626142004174</v>
      </c>
      <c r="H8" s="1">
        <f t="shared" si="2"/>
        <v>24.43</v>
      </c>
      <c r="I8" s="2">
        <f t="shared" si="3"/>
        <v>0.05858091743999233</v>
      </c>
      <c r="J8" s="1">
        <f t="shared" si="4"/>
        <v>369.46999999999997</v>
      </c>
      <c r="K8" s="1">
        <f t="shared" si="4"/>
        <v>104.4</v>
      </c>
    </row>
    <row r="9" spans="1:11" ht="12.75">
      <c r="A9">
        <v>1996</v>
      </c>
      <c r="B9">
        <f t="shared" si="0"/>
        <v>867</v>
      </c>
      <c r="C9" s="1">
        <f t="shared" si="0"/>
        <v>436.15</v>
      </c>
      <c r="D9" s="1">
        <f t="shared" si="0"/>
        <v>240.10999999999999</v>
      </c>
      <c r="E9" s="2">
        <f t="shared" si="5"/>
        <v>0.550521609538003</v>
      </c>
      <c r="F9" s="1">
        <f t="shared" si="1"/>
        <v>150.70999999999998</v>
      </c>
      <c r="G9" s="2">
        <f t="shared" si="6"/>
        <v>0.3455462570216668</v>
      </c>
      <c r="H9" s="1">
        <f t="shared" si="2"/>
        <v>29.03</v>
      </c>
      <c r="I9" s="2">
        <f t="shared" si="3"/>
        <v>0.06655966983835837</v>
      </c>
      <c r="J9" s="1">
        <f t="shared" si="4"/>
        <v>402.47</v>
      </c>
      <c r="K9" s="1">
        <f t="shared" si="4"/>
        <v>76.36999999999999</v>
      </c>
    </row>
    <row r="10" spans="1:11" ht="12.75">
      <c r="A10">
        <v>1994</v>
      </c>
      <c r="B10">
        <f t="shared" si="0"/>
        <v>824</v>
      </c>
      <c r="C10" s="1">
        <f t="shared" si="0"/>
        <v>344.73</v>
      </c>
      <c r="D10" s="1">
        <f t="shared" si="0"/>
        <v>179.21</v>
      </c>
      <c r="E10" s="2">
        <f t="shared" si="5"/>
        <v>0.5198561192817567</v>
      </c>
      <c r="F10" s="1">
        <f t="shared" si="1"/>
        <v>126.72999999999999</v>
      </c>
      <c r="G10" s="2">
        <f t="shared" si="6"/>
        <v>0.3676210367534012</v>
      </c>
      <c r="H10" s="1">
        <f t="shared" si="2"/>
        <v>26.62</v>
      </c>
      <c r="I10" s="2">
        <f t="shared" si="3"/>
        <v>0.07721985321846082</v>
      </c>
      <c r="J10" s="1">
        <f t="shared" si="4"/>
        <v>324.34</v>
      </c>
      <c r="K10" s="1">
        <f t="shared" si="4"/>
        <v>58.879999999999995</v>
      </c>
    </row>
    <row r="11" spans="1:11" ht="12.75">
      <c r="A11">
        <v>1992</v>
      </c>
      <c r="B11">
        <f t="shared" si="0"/>
        <v>851</v>
      </c>
      <c r="C11" s="1">
        <f t="shared" si="0"/>
        <v>309.78000000000003</v>
      </c>
      <c r="D11" s="1">
        <f t="shared" si="0"/>
        <v>150.47</v>
      </c>
      <c r="E11" s="2">
        <f t="shared" si="5"/>
        <v>0.48573180967137963</v>
      </c>
      <c r="F11" s="1">
        <f t="shared" si="1"/>
        <v>117.22</v>
      </c>
      <c r="G11" s="2">
        <f t="shared" si="6"/>
        <v>0.3783975724707857</v>
      </c>
      <c r="H11" s="1">
        <f t="shared" si="2"/>
        <v>26.779999999999998</v>
      </c>
      <c r="I11" s="2">
        <f t="shared" si="3"/>
        <v>0.08644844728517011</v>
      </c>
      <c r="J11" s="1">
        <f t="shared" si="4"/>
        <v>312.84</v>
      </c>
      <c r="K11" s="1">
        <f t="shared" si="4"/>
        <v>52.519999999999996</v>
      </c>
    </row>
    <row r="12" spans="1:11" ht="12.75">
      <c r="A12">
        <v>1990</v>
      </c>
      <c r="B12">
        <f t="shared" si="0"/>
        <v>804</v>
      </c>
      <c r="C12" s="1">
        <f t="shared" si="0"/>
        <v>243.9</v>
      </c>
      <c r="D12" s="1">
        <f t="shared" si="0"/>
        <v>110.36</v>
      </c>
      <c r="E12" s="2">
        <f t="shared" si="5"/>
        <v>0.45248052480524803</v>
      </c>
      <c r="F12" s="1">
        <f t="shared" si="1"/>
        <v>102.94</v>
      </c>
      <c r="G12" s="2">
        <f t="shared" si="6"/>
        <v>0.4220582205822058</v>
      </c>
      <c r="H12" s="1">
        <f t="shared" si="2"/>
        <v>13.330000000000002</v>
      </c>
      <c r="I12" s="2">
        <f t="shared" si="3"/>
        <v>0.054653546535465364</v>
      </c>
      <c r="J12" s="1">
        <f t="shared" si="4"/>
        <v>220.98000000000002</v>
      </c>
      <c r="K12" s="1">
        <f t="shared" si="4"/>
        <v>81.41</v>
      </c>
    </row>
    <row r="13" spans="3:11" ht="12.75">
      <c r="C13" s="1"/>
      <c r="D13" s="1"/>
      <c r="E13" s="2"/>
      <c r="F13" s="1"/>
      <c r="G13" s="2"/>
      <c r="H13" s="1"/>
      <c r="I13" s="2"/>
      <c r="J13" s="1"/>
      <c r="K13" s="1"/>
    </row>
    <row r="14" spans="1:11" ht="12.75">
      <c r="A14" s="10" t="s">
        <v>11</v>
      </c>
      <c r="C14" s="1"/>
      <c r="D14" s="1"/>
      <c r="E14" s="2"/>
      <c r="F14" s="1"/>
      <c r="G14" s="2"/>
      <c r="H14" s="1"/>
      <c r="I14" s="2"/>
      <c r="J14" s="1"/>
      <c r="K14" s="1"/>
    </row>
    <row r="15" spans="1:11" ht="12.75">
      <c r="A15" s="11">
        <v>2002</v>
      </c>
      <c r="B15">
        <f aca="true" t="shared" si="7" ref="B15:D21">B24+B32+B40</f>
        <v>393</v>
      </c>
      <c r="C15" s="1">
        <f t="shared" si="7"/>
        <v>265.77</v>
      </c>
      <c r="D15" s="1">
        <f t="shared" si="7"/>
        <v>123.36999999999999</v>
      </c>
      <c r="E15" s="2">
        <f aca="true" t="shared" si="8" ref="E15:E21">D15/C15</f>
        <v>0.46419836700906797</v>
      </c>
      <c r="F15" s="1">
        <f aca="true" t="shared" si="9" ref="F15:F21">F24+F32+F40</f>
        <v>100.41000000000001</v>
      </c>
      <c r="G15" s="2">
        <f aca="true" t="shared" si="10" ref="G15:G21">F15/C15</f>
        <v>0.3778078789931144</v>
      </c>
      <c r="H15" s="1">
        <f aca="true" t="shared" si="11" ref="H15:H21">H24+H32+H40</f>
        <v>32.3</v>
      </c>
      <c r="I15" s="2">
        <f aca="true" t="shared" si="12" ref="I15:I21">H15/C15</f>
        <v>0.1215336569213982</v>
      </c>
      <c r="J15" s="1">
        <f aca="true" t="shared" si="13" ref="J15:K21">J24+J32+J40</f>
        <v>246.54999999999998</v>
      </c>
      <c r="K15" s="1">
        <f t="shared" si="13"/>
        <v>71.79</v>
      </c>
    </row>
    <row r="16" spans="1:11" ht="12.75">
      <c r="A16" s="12">
        <v>2000</v>
      </c>
      <c r="B16">
        <f t="shared" si="7"/>
        <v>418</v>
      </c>
      <c r="C16" s="1">
        <f t="shared" si="7"/>
        <v>266.64000000000004</v>
      </c>
      <c r="D16" s="1">
        <f t="shared" si="7"/>
        <v>135.73000000000002</v>
      </c>
      <c r="E16" s="2">
        <f t="shared" si="8"/>
        <v>0.509038403840384</v>
      </c>
      <c r="F16" s="1">
        <f t="shared" si="9"/>
        <v>98.88999999999999</v>
      </c>
      <c r="G16" s="2">
        <f t="shared" si="10"/>
        <v>0.37087458745874574</v>
      </c>
      <c r="H16" s="1">
        <f t="shared" si="11"/>
        <v>20.82</v>
      </c>
      <c r="I16" s="2">
        <f t="shared" si="12"/>
        <v>0.07808280828082807</v>
      </c>
      <c r="J16" s="1">
        <f t="shared" si="13"/>
        <v>241.92000000000002</v>
      </c>
      <c r="K16" s="1">
        <f t="shared" si="13"/>
        <v>65.53</v>
      </c>
    </row>
    <row r="17" spans="1:11" ht="12.75">
      <c r="A17" s="11">
        <v>1998</v>
      </c>
      <c r="B17">
        <f t="shared" si="7"/>
        <v>390</v>
      </c>
      <c r="C17" s="1">
        <f t="shared" si="7"/>
        <v>190.8</v>
      </c>
      <c r="D17" s="1">
        <f t="shared" si="7"/>
        <v>96.67</v>
      </c>
      <c r="E17" s="2">
        <f t="shared" si="8"/>
        <v>0.5066561844863732</v>
      </c>
      <c r="F17" s="1">
        <f t="shared" si="9"/>
        <v>75.16000000000001</v>
      </c>
      <c r="G17" s="2">
        <f t="shared" si="10"/>
        <v>0.39392033542976945</v>
      </c>
      <c r="H17" s="1">
        <f t="shared" si="11"/>
        <v>10.820000000000002</v>
      </c>
      <c r="I17" s="2">
        <f t="shared" si="12"/>
        <v>0.05670859538784068</v>
      </c>
      <c r="J17" s="1">
        <f t="shared" si="13"/>
        <v>166.51999999999998</v>
      </c>
      <c r="K17" s="1">
        <f t="shared" si="13"/>
        <v>45.21</v>
      </c>
    </row>
    <row r="18" spans="1:11" ht="12.75">
      <c r="A18">
        <v>1996</v>
      </c>
      <c r="B18">
        <f t="shared" si="7"/>
        <v>431</v>
      </c>
      <c r="C18" s="1">
        <f t="shared" si="7"/>
        <v>199.47</v>
      </c>
      <c r="D18" s="1">
        <f t="shared" si="7"/>
        <v>99.6</v>
      </c>
      <c r="E18" s="2">
        <f t="shared" si="8"/>
        <v>0.4993232064972176</v>
      </c>
      <c r="F18" s="1">
        <f t="shared" si="9"/>
        <v>74.38</v>
      </c>
      <c r="G18" s="2">
        <f t="shared" si="10"/>
        <v>0.3728881536070587</v>
      </c>
      <c r="H18" s="1">
        <f t="shared" si="11"/>
        <v>17.64</v>
      </c>
      <c r="I18" s="2">
        <f t="shared" si="12"/>
        <v>0.08843435103023012</v>
      </c>
      <c r="J18" s="1">
        <f t="shared" si="13"/>
        <v>185.51</v>
      </c>
      <c r="K18" s="1">
        <f t="shared" si="13"/>
        <v>33.099999999999994</v>
      </c>
    </row>
    <row r="19" spans="1:11" ht="12.75">
      <c r="A19">
        <v>1994</v>
      </c>
      <c r="B19">
        <f t="shared" si="7"/>
        <v>403</v>
      </c>
      <c r="C19" s="1">
        <f t="shared" si="7"/>
        <v>185.17000000000002</v>
      </c>
      <c r="D19" s="1">
        <f t="shared" si="7"/>
        <v>83.74000000000001</v>
      </c>
      <c r="E19" s="2">
        <f t="shared" si="8"/>
        <v>0.45223308311281524</v>
      </c>
      <c r="F19" s="1">
        <f t="shared" si="9"/>
        <v>84.96</v>
      </c>
      <c r="G19" s="2">
        <f t="shared" si="10"/>
        <v>0.45882162337311655</v>
      </c>
      <c r="H19" s="1">
        <f t="shared" si="11"/>
        <v>10.05</v>
      </c>
      <c r="I19" s="2">
        <f t="shared" si="12"/>
        <v>0.0542744505049414</v>
      </c>
      <c r="J19" s="1">
        <f t="shared" si="13"/>
        <v>178.64</v>
      </c>
      <c r="K19" s="1">
        <f t="shared" si="13"/>
        <v>30.96</v>
      </c>
    </row>
    <row r="20" spans="1:11" ht="12.75">
      <c r="A20">
        <v>1992</v>
      </c>
      <c r="B20">
        <f t="shared" si="7"/>
        <v>427</v>
      </c>
      <c r="C20" s="1">
        <f t="shared" si="7"/>
        <v>174.73000000000002</v>
      </c>
      <c r="D20" s="1">
        <f t="shared" si="7"/>
        <v>77.73</v>
      </c>
      <c r="E20" s="2">
        <f t="shared" si="8"/>
        <v>0.44485778057574543</v>
      </c>
      <c r="F20" s="1">
        <f t="shared" si="9"/>
        <v>78.24</v>
      </c>
      <c r="G20" s="2">
        <f t="shared" si="10"/>
        <v>0.4477765695644708</v>
      </c>
      <c r="H20" s="1">
        <f t="shared" si="11"/>
        <v>10.379999999999999</v>
      </c>
      <c r="I20" s="2">
        <f t="shared" si="12"/>
        <v>0.059405940594059396</v>
      </c>
      <c r="J20" s="1">
        <f t="shared" si="13"/>
        <v>178.98999999999998</v>
      </c>
      <c r="K20" s="1">
        <f t="shared" si="13"/>
        <v>31.849999999999998</v>
      </c>
    </row>
    <row r="21" spans="1:11" ht="12.75">
      <c r="A21">
        <v>1990</v>
      </c>
      <c r="B21">
        <f t="shared" si="7"/>
        <v>411</v>
      </c>
      <c r="C21" s="1">
        <f t="shared" si="7"/>
        <v>140.09</v>
      </c>
      <c r="D21" s="1">
        <f t="shared" si="7"/>
        <v>55.53</v>
      </c>
      <c r="E21" s="2">
        <f t="shared" si="8"/>
        <v>0.39638803626240277</v>
      </c>
      <c r="F21" s="1">
        <f t="shared" si="9"/>
        <v>68.53</v>
      </c>
      <c r="G21" s="2">
        <f t="shared" si="10"/>
        <v>0.4891855235919766</v>
      </c>
      <c r="H21" s="1">
        <f t="shared" si="11"/>
        <v>5.7</v>
      </c>
      <c r="I21" s="2">
        <f t="shared" si="12"/>
        <v>0.04068812905989007</v>
      </c>
      <c r="J21" s="1">
        <f t="shared" si="13"/>
        <v>125.7</v>
      </c>
      <c r="K21" s="1">
        <f t="shared" si="13"/>
        <v>52.34</v>
      </c>
    </row>
    <row r="22" spans="3:11" ht="12.75">
      <c r="C22" s="1"/>
      <c r="D22" s="1"/>
      <c r="E22" s="2"/>
      <c r="F22" s="1"/>
      <c r="G22" s="2"/>
      <c r="H22" s="1"/>
      <c r="I22" s="2"/>
      <c r="J22" s="1"/>
      <c r="K22" s="1"/>
    </row>
    <row r="23" spans="1:11" ht="12.75">
      <c r="A23" t="s">
        <v>12</v>
      </c>
      <c r="C23" s="1"/>
      <c r="D23" s="1"/>
      <c r="E23" s="2"/>
      <c r="F23" s="1"/>
      <c r="G23" s="2"/>
      <c r="H23" s="1"/>
      <c r="I23" s="2"/>
      <c r="J23" s="1"/>
      <c r="K23" s="1"/>
    </row>
    <row r="24" spans="1:11" ht="12.75">
      <c r="A24" s="11">
        <v>2002</v>
      </c>
      <c r="B24">
        <v>190</v>
      </c>
      <c r="C24" s="1">
        <v>167.08</v>
      </c>
      <c r="D24" s="1">
        <v>80.27</v>
      </c>
      <c r="E24" s="2">
        <f aca="true" t="shared" si="14" ref="E24:E30">D24/C24</f>
        <v>0.4804285372276753</v>
      </c>
      <c r="F24" s="1">
        <v>78.54</v>
      </c>
      <c r="G24" s="2">
        <f aca="true" t="shared" si="15" ref="G24:G30">F24/C24</f>
        <v>0.47007421594445775</v>
      </c>
      <c r="H24" s="1">
        <f>0.04+0.35</f>
        <v>0.38999999999999996</v>
      </c>
      <c r="I24" s="2">
        <f aca="true" t="shared" si="16" ref="I24:I30">H24/C24</f>
        <v>0.0023342111563322953</v>
      </c>
      <c r="J24" s="1">
        <v>151.14</v>
      </c>
      <c r="K24" s="1">
        <v>68.68</v>
      </c>
    </row>
    <row r="25" spans="1:11" ht="12.75">
      <c r="A25" s="12">
        <v>2000</v>
      </c>
      <c r="B25">
        <v>207</v>
      </c>
      <c r="C25" s="1">
        <v>167.74</v>
      </c>
      <c r="D25" s="1">
        <v>81.17</v>
      </c>
      <c r="E25" s="2">
        <f t="shared" si="14"/>
        <v>0.48390366042685107</v>
      </c>
      <c r="F25" s="1">
        <v>76.66</v>
      </c>
      <c r="G25" s="2">
        <f t="shared" si="15"/>
        <v>0.457016811732443</v>
      </c>
      <c r="H25" s="1">
        <f>0.07+0.53</f>
        <v>0.6000000000000001</v>
      </c>
      <c r="I25" s="2">
        <f t="shared" si="16"/>
        <v>0.0035769643495886494</v>
      </c>
      <c r="J25" s="1">
        <v>145.97</v>
      </c>
      <c r="K25" s="1">
        <v>61.91</v>
      </c>
    </row>
    <row r="26" spans="1:11" ht="12.75">
      <c r="A26" s="11">
        <v>1998</v>
      </c>
      <c r="B26">
        <v>194</v>
      </c>
      <c r="C26" s="1">
        <v>126.48</v>
      </c>
      <c r="D26" s="1">
        <v>59.66</v>
      </c>
      <c r="E26" s="2">
        <f t="shared" si="14"/>
        <v>0.4716951296647691</v>
      </c>
      <c r="F26" s="1">
        <v>59.75</v>
      </c>
      <c r="G26" s="2">
        <f t="shared" si="15"/>
        <v>0.4724067046173308</v>
      </c>
      <c r="H26" s="1">
        <f>0.02+0.53</f>
        <v>0.55</v>
      </c>
      <c r="I26" s="2">
        <f t="shared" si="16"/>
        <v>0.0043485135989879825</v>
      </c>
      <c r="J26" s="1">
        <v>104.66</v>
      </c>
      <c r="K26" s="1">
        <v>42.78</v>
      </c>
    </row>
    <row r="27" spans="1:11" ht="12.75">
      <c r="A27">
        <v>1996</v>
      </c>
      <c r="B27">
        <v>168</v>
      </c>
      <c r="C27" s="1">
        <v>105.25</v>
      </c>
      <c r="D27" s="1">
        <v>50.19</v>
      </c>
      <c r="E27" s="2">
        <f t="shared" si="14"/>
        <v>0.4768646080760095</v>
      </c>
      <c r="F27" s="1">
        <v>49.5</v>
      </c>
      <c r="G27" s="2">
        <f t="shared" si="15"/>
        <v>0.47030878859857483</v>
      </c>
      <c r="H27" s="1">
        <f>0.18+0.51</f>
        <v>0.69</v>
      </c>
      <c r="I27" s="2">
        <f t="shared" si="16"/>
        <v>0.006555819477434679</v>
      </c>
      <c r="J27" s="1">
        <v>93.75</v>
      </c>
      <c r="K27" s="1">
        <v>30.72</v>
      </c>
    </row>
    <row r="28" spans="1:11" ht="12.75">
      <c r="A28">
        <v>1994</v>
      </c>
      <c r="B28">
        <v>226</v>
      </c>
      <c r="C28" s="1">
        <v>137.21</v>
      </c>
      <c r="D28" s="1">
        <v>59.36</v>
      </c>
      <c r="E28" s="2">
        <f t="shared" si="14"/>
        <v>0.4326215290430726</v>
      </c>
      <c r="F28" s="1">
        <v>71.07</v>
      </c>
      <c r="G28" s="2">
        <f t="shared" si="15"/>
        <v>0.5179651628890022</v>
      </c>
      <c r="H28" s="1">
        <f>0.12+1.79</f>
        <v>1.9100000000000001</v>
      </c>
      <c r="I28" s="2">
        <f t="shared" si="16"/>
        <v>0.013920268202026092</v>
      </c>
      <c r="J28" s="1">
        <v>132.51</v>
      </c>
      <c r="K28" s="1">
        <v>29.08</v>
      </c>
    </row>
    <row r="29" spans="1:11" ht="12.75">
      <c r="A29">
        <v>1992</v>
      </c>
      <c r="B29">
        <v>213</v>
      </c>
      <c r="C29" s="1">
        <v>117.93</v>
      </c>
      <c r="D29" s="1">
        <v>48.87</v>
      </c>
      <c r="E29" s="2">
        <f t="shared" si="14"/>
        <v>0.4143983719155431</v>
      </c>
      <c r="F29" s="1">
        <v>60.93</v>
      </c>
      <c r="G29" s="2">
        <f t="shared" si="15"/>
        <v>0.5166624268633935</v>
      </c>
      <c r="H29" s="1">
        <f>0.03+1.61</f>
        <v>1.6400000000000001</v>
      </c>
      <c r="I29" s="2">
        <f t="shared" si="16"/>
        <v>0.013906554735860256</v>
      </c>
      <c r="J29" s="1">
        <v>123.88</v>
      </c>
      <c r="K29" s="1">
        <v>29.97</v>
      </c>
    </row>
    <row r="30" spans="1:11" ht="12.75">
      <c r="A30">
        <v>1990</v>
      </c>
      <c r="B30">
        <v>249</v>
      </c>
      <c r="C30" s="1">
        <v>109.61</v>
      </c>
      <c r="D30" s="1">
        <v>41.77</v>
      </c>
      <c r="E30" s="2">
        <f t="shared" si="14"/>
        <v>0.3810783687619743</v>
      </c>
      <c r="F30" s="1">
        <v>58.38</v>
      </c>
      <c r="G30" s="2">
        <f t="shared" si="15"/>
        <v>0.5326156372593742</v>
      </c>
      <c r="H30" s="1">
        <f>0.12+0.16</f>
        <v>0.28</v>
      </c>
      <c r="I30" s="2">
        <f t="shared" si="16"/>
        <v>0.002554511449685248</v>
      </c>
      <c r="J30" s="1">
        <v>95.9</v>
      </c>
      <c r="K30" s="1">
        <v>51.52</v>
      </c>
    </row>
    <row r="31" spans="1:11" ht="12.75">
      <c r="A31" t="s">
        <v>13</v>
      </c>
      <c r="C31" s="1"/>
      <c r="D31" s="1"/>
      <c r="E31" s="2"/>
      <c r="F31" s="1"/>
      <c r="G31" s="2"/>
      <c r="H31" s="1"/>
      <c r="I31" s="2"/>
      <c r="J31" s="1"/>
      <c r="K31" s="1"/>
    </row>
    <row r="32" spans="1:11" ht="12.75">
      <c r="A32" s="11">
        <v>2002</v>
      </c>
      <c r="B32">
        <v>158</v>
      </c>
      <c r="C32" s="1">
        <v>52</v>
      </c>
      <c r="D32" s="1">
        <v>21.61</v>
      </c>
      <c r="E32" s="2">
        <f aca="true" t="shared" si="17" ref="E32:E38">D32/C32</f>
        <v>0.41557692307692307</v>
      </c>
      <c r="F32" s="1">
        <v>9.34</v>
      </c>
      <c r="G32" s="2">
        <f aca="true" t="shared" si="18" ref="G32:G38">F32/C32</f>
        <v>0.17961538461538462</v>
      </c>
      <c r="H32" s="1">
        <f>5.01+15.03</f>
        <v>20.04</v>
      </c>
      <c r="I32" s="2">
        <f aca="true" t="shared" si="19" ref="I32:I38">H32/C32</f>
        <v>0.3853846153846154</v>
      </c>
      <c r="J32" s="1">
        <v>50.04</v>
      </c>
      <c r="K32" s="1">
        <v>1.67</v>
      </c>
    </row>
    <row r="33" spans="1:11" ht="12.75">
      <c r="A33" s="12">
        <v>2000</v>
      </c>
      <c r="B33">
        <v>179</v>
      </c>
      <c r="C33" s="1">
        <v>65.3</v>
      </c>
      <c r="D33" s="1">
        <v>38.28</v>
      </c>
      <c r="E33" s="2">
        <f t="shared" si="17"/>
        <v>0.5862174578866769</v>
      </c>
      <c r="F33" s="1">
        <v>13.16</v>
      </c>
      <c r="G33" s="2">
        <f t="shared" si="18"/>
        <v>0.20153139356814703</v>
      </c>
      <c r="H33" s="1">
        <f>1.02+11.66</f>
        <v>12.68</v>
      </c>
      <c r="I33" s="2">
        <f t="shared" si="19"/>
        <v>0.19418070444104135</v>
      </c>
      <c r="J33" s="1">
        <v>63.2</v>
      </c>
      <c r="K33" s="1">
        <v>2.54</v>
      </c>
    </row>
    <row r="34" spans="1:11" ht="12.75">
      <c r="A34" s="11">
        <v>1998</v>
      </c>
      <c r="B34">
        <v>162</v>
      </c>
      <c r="C34" s="1">
        <v>39</v>
      </c>
      <c r="D34" s="1">
        <v>21.42</v>
      </c>
      <c r="E34" s="2">
        <f t="shared" si="17"/>
        <v>0.5492307692307693</v>
      </c>
      <c r="F34" s="1">
        <v>7.9</v>
      </c>
      <c r="G34" s="2">
        <f t="shared" si="18"/>
        <v>0.20256410256410257</v>
      </c>
      <c r="H34" s="1">
        <f>0.48+8.21</f>
        <v>8.690000000000001</v>
      </c>
      <c r="I34" s="2">
        <f t="shared" si="19"/>
        <v>0.22282051282051285</v>
      </c>
      <c r="J34" s="1">
        <v>37.73</v>
      </c>
      <c r="K34" s="1">
        <v>1.19</v>
      </c>
    </row>
    <row r="35" spans="1:11" ht="12.75">
      <c r="A35">
        <v>1996</v>
      </c>
      <c r="B35">
        <v>210</v>
      </c>
      <c r="C35" s="1">
        <v>61.25</v>
      </c>
      <c r="D35" s="1">
        <v>32.63</v>
      </c>
      <c r="E35" s="2">
        <f t="shared" si="17"/>
        <v>0.532734693877551</v>
      </c>
      <c r="F35" s="1">
        <v>15.81</v>
      </c>
      <c r="G35" s="2">
        <f t="shared" si="18"/>
        <v>0.25812244897959186</v>
      </c>
      <c r="H35" s="1">
        <f>0.69+10</f>
        <v>10.69</v>
      </c>
      <c r="I35" s="2">
        <f t="shared" si="19"/>
        <v>0.17453061224489796</v>
      </c>
      <c r="J35" s="1">
        <v>59.4</v>
      </c>
      <c r="K35" s="1">
        <v>1.76</v>
      </c>
    </row>
    <row r="36" spans="1:11" ht="12.75">
      <c r="A36">
        <v>1994</v>
      </c>
      <c r="B36">
        <v>130</v>
      </c>
      <c r="C36" s="1">
        <v>20.38</v>
      </c>
      <c r="D36" s="1">
        <v>10.34</v>
      </c>
      <c r="E36" s="2">
        <f t="shared" si="17"/>
        <v>0.507360157016683</v>
      </c>
      <c r="F36" s="1">
        <v>5.37</v>
      </c>
      <c r="G36" s="2">
        <f t="shared" si="18"/>
        <v>0.2634936211972522</v>
      </c>
      <c r="H36" s="1">
        <f>0.74+3.03</f>
        <v>3.7699999999999996</v>
      </c>
      <c r="I36" s="2">
        <f t="shared" si="19"/>
        <v>0.18498527968596662</v>
      </c>
      <c r="J36" s="1">
        <v>19.82</v>
      </c>
      <c r="K36" s="1">
        <v>0.69</v>
      </c>
    </row>
    <row r="37" spans="1:11" ht="12.75">
      <c r="A37">
        <v>1992</v>
      </c>
      <c r="B37">
        <v>140</v>
      </c>
      <c r="C37" s="1">
        <v>22</v>
      </c>
      <c r="D37" s="1">
        <v>11.49</v>
      </c>
      <c r="E37" s="2">
        <f t="shared" si="17"/>
        <v>0.5222727272727273</v>
      </c>
      <c r="F37" s="1">
        <v>6.48</v>
      </c>
      <c r="G37" s="2">
        <f t="shared" si="18"/>
        <v>0.29454545454545455</v>
      </c>
      <c r="H37" s="1">
        <f>0.45+2.61</f>
        <v>3.06</v>
      </c>
      <c r="I37" s="2">
        <f t="shared" si="19"/>
        <v>0.1390909090909091</v>
      </c>
      <c r="J37" s="1">
        <v>21.26</v>
      </c>
      <c r="K37" s="1">
        <v>0.74</v>
      </c>
    </row>
    <row r="38" spans="1:11" ht="12.75">
      <c r="A38">
        <v>1990</v>
      </c>
      <c r="B38">
        <v>131</v>
      </c>
      <c r="C38" s="1">
        <v>14.14</v>
      </c>
      <c r="D38" s="1">
        <v>6.75</v>
      </c>
      <c r="E38" s="2">
        <f t="shared" si="17"/>
        <v>0.47736916548797736</v>
      </c>
      <c r="F38" s="1">
        <v>4.24</v>
      </c>
      <c r="G38" s="2">
        <f t="shared" si="18"/>
        <v>0.2998585572842999</v>
      </c>
      <c r="H38" s="1">
        <f>0.41+2.18</f>
        <v>2.5900000000000003</v>
      </c>
      <c r="I38" s="2">
        <f t="shared" si="19"/>
        <v>0.1831683168316832</v>
      </c>
      <c r="J38" s="1">
        <v>13.69</v>
      </c>
      <c r="K38" s="1">
        <v>0.46</v>
      </c>
    </row>
    <row r="39" spans="1:11" ht="12.75">
      <c r="A39" t="s">
        <v>14</v>
      </c>
      <c r="C39" s="1"/>
      <c r="D39" s="1"/>
      <c r="E39" s="2"/>
      <c r="F39" s="1"/>
      <c r="G39" s="2"/>
      <c r="H39" s="1"/>
      <c r="I39" s="2"/>
      <c r="J39" s="1"/>
      <c r="K39" s="1"/>
    </row>
    <row r="40" spans="1:11" ht="12.75">
      <c r="A40" s="11">
        <v>2002</v>
      </c>
      <c r="B40">
        <v>45</v>
      </c>
      <c r="C40" s="1">
        <v>46.69</v>
      </c>
      <c r="D40" s="1">
        <v>21.49</v>
      </c>
      <c r="E40" s="2">
        <f aca="true" t="shared" si="20" ref="E40:E46">D40/C40</f>
        <v>0.46026986506746626</v>
      </c>
      <c r="F40" s="1">
        <v>12.53</v>
      </c>
      <c r="G40" s="2">
        <f aca="true" t="shared" si="21" ref="G40:G46">F40/C40</f>
        <v>0.2683658170914543</v>
      </c>
      <c r="H40" s="1">
        <f>0.15+11.72</f>
        <v>11.870000000000001</v>
      </c>
      <c r="I40" s="2">
        <f aca="true" t="shared" si="22" ref="I40:I46">H40/C40</f>
        <v>0.2542300278432213</v>
      </c>
      <c r="J40" s="1">
        <v>45.37</v>
      </c>
      <c r="K40" s="1">
        <v>1.44</v>
      </c>
    </row>
    <row r="41" spans="1:11" ht="12.75">
      <c r="A41" s="12">
        <v>2000</v>
      </c>
      <c r="B41">
        <v>32</v>
      </c>
      <c r="C41" s="1">
        <v>33.6</v>
      </c>
      <c r="D41" s="1">
        <v>16.28</v>
      </c>
      <c r="E41" s="2">
        <f t="shared" si="20"/>
        <v>0.4845238095238095</v>
      </c>
      <c r="F41" s="1">
        <v>9.07</v>
      </c>
      <c r="G41" s="2">
        <f t="shared" si="21"/>
        <v>0.2699404761904762</v>
      </c>
      <c r="H41" s="1">
        <f>0.09+7.45</f>
        <v>7.54</v>
      </c>
      <c r="I41" s="2">
        <f t="shared" si="22"/>
        <v>0.22440476190476188</v>
      </c>
      <c r="J41" s="1">
        <v>32.75</v>
      </c>
      <c r="K41" s="1">
        <v>1.08</v>
      </c>
    </row>
    <row r="42" spans="1:11" ht="12.75">
      <c r="A42" s="11">
        <v>1998</v>
      </c>
      <c r="B42">
        <v>34</v>
      </c>
      <c r="C42" s="1">
        <v>25.32</v>
      </c>
      <c r="D42" s="1">
        <v>15.59</v>
      </c>
      <c r="E42" s="2">
        <f t="shared" si="20"/>
        <v>0.6157187993680885</v>
      </c>
      <c r="F42" s="1">
        <v>7.51</v>
      </c>
      <c r="G42" s="2">
        <f t="shared" si="21"/>
        <v>0.2966034755134281</v>
      </c>
      <c r="H42" s="1">
        <f>0.09+1.49</f>
        <v>1.58</v>
      </c>
      <c r="I42" s="2">
        <f t="shared" si="22"/>
        <v>0.062401263823064775</v>
      </c>
      <c r="J42" s="1">
        <v>24.13</v>
      </c>
      <c r="K42" s="1">
        <v>1.24</v>
      </c>
    </row>
    <row r="43" spans="1:11" ht="12.75">
      <c r="A43">
        <v>1996</v>
      </c>
      <c r="B43">
        <v>53</v>
      </c>
      <c r="C43" s="1">
        <v>32.97</v>
      </c>
      <c r="D43" s="1">
        <v>16.78</v>
      </c>
      <c r="E43" s="2">
        <f t="shared" si="20"/>
        <v>0.5089475280558083</v>
      </c>
      <c r="F43" s="1">
        <v>9.07</v>
      </c>
      <c r="G43" s="2">
        <f t="shared" si="21"/>
        <v>0.27509857446163183</v>
      </c>
      <c r="H43" s="1">
        <f>0.76+5.5</f>
        <v>6.26</v>
      </c>
      <c r="I43" s="2">
        <f t="shared" si="22"/>
        <v>0.18986957840461025</v>
      </c>
      <c r="J43" s="1">
        <v>32.36</v>
      </c>
      <c r="K43" s="1">
        <v>0.62</v>
      </c>
    </row>
    <row r="44" spans="1:11" ht="12.75">
      <c r="A44">
        <v>1994</v>
      </c>
      <c r="B44">
        <v>47</v>
      </c>
      <c r="C44" s="1">
        <v>27.58</v>
      </c>
      <c r="D44" s="1">
        <v>14.04</v>
      </c>
      <c r="E44" s="2">
        <f t="shared" si="20"/>
        <v>0.5090645395213923</v>
      </c>
      <c r="F44" s="1">
        <v>8.52</v>
      </c>
      <c r="G44" s="2">
        <f t="shared" si="21"/>
        <v>0.30891950688905007</v>
      </c>
      <c r="H44" s="1">
        <f>0.19+4.18</f>
        <v>4.37</v>
      </c>
      <c r="I44" s="2">
        <f t="shared" si="22"/>
        <v>0.15844815083393765</v>
      </c>
      <c r="J44" s="1">
        <v>26.31</v>
      </c>
      <c r="K44" s="1">
        <v>1.19</v>
      </c>
    </row>
    <row r="45" spans="1:11" ht="12.75">
      <c r="A45">
        <v>1992</v>
      </c>
      <c r="B45">
        <v>74</v>
      </c>
      <c r="C45" s="1">
        <v>34.8</v>
      </c>
      <c r="D45" s="1">
        <v>17.37</v>
      </c>
      <c r="E45" s="2">
        <f t="shared" si="20"/>
        <v>0.49913793103448284</v>
      </c>
      <c r="F45" s="1">
        <v>10.83</v>
      </c>
      <c r="G45" s="2">
        <f t="shared" si="21"/>
        <v>0.3112068965517242</v>
      </c>
      <c r="H45" s="1">
        <f>0.16+5.52</f>
        <v>5.68</v>
      </c>
      <c r="I45" s="2">
        <f t="shared" si="22"/>
        <v>0.1632183908045977</v>
      </c>
      <c r="J45" s="1">
        <v>33.85</v>
      </c>
      <c r="K45" s="1">
        <v>1.14</v>
      </c>
    </row>
    <row r="46" spans="1:11" ht="12.75">
      <c r="A46">
        <v>1990</v>
      </c>
      <c r="B46">
        <v>31</v>
      </c>
      <c r="C46" s="1">
        <v>16.34</v>
      </c>
      <c r="D46" s="1">
        <v>7.01</v>
      </c>
      <c r="E46" s="2">
        <f t="shared" si="20"/>
        <v>0.42900856793145653</v>
      </c>
      <c r="F46" s="1">
        <v>5.91</v>
      </c>
      <c r="G46" s="2">
        <f t="shared" si="21"/>
        <v>0.36168910648714814</v>
      </c>
      <c r="H46" s="1">
        <f>0.09+2.74</f>
        <v>2.83</v>
      </c>
      <c r="I46" s="2">
        <f t="shared" si="22"/>
        <v>0.17319461444308445</v>
      </c>
      <c r="J46" s="1">
        <v>16.11</v>
      </c>
      <c r="K46" s="1">
        <v>0.36</v>
      </c>
    </row>
    <row r="47" spans="3:11" ht="12.75">
      <c r="C47" s="1"/>
      <c r="D47" s="1"/>
      <c r="E47" s="2"/>
      <c r="F47" s="1"/>
      <c r="G47" s="2"/>
      <c r="H47" s="1"/>
      <c r="I47" s="2"/>
      <c r="J47" s="1"/>
      <c r="K47" s="1"/>
    </row>
    <row r="48" spans="1:11" ht="12.75">
      <c r="A48" s="10" t="s">
        <v>15</v>
      </c>
      <c r="C48" s="1"/>
      <c r="D48" s="1"/>
      <c r="E48" s="2"/>
      <c r="F48" s="1"/>
      <c r="G48" s="2"/>
      <c r="H48" s="1"/>
      <c r="I48" s="2"/>
      <c r="J48" s="1"/>
      <c r="K48" s="1"/>
    </row>
    <row r="49" spans="1:11" ht="12.75">
      <c r="A49" s="11">
        <v>2002</v>
      </c>
      <c r="B49">
        <f aca="true" t="shared" si="23" ref="B49:D55">B58+B66+B74</f>
        <v>405</v>
      </c>
      <c r="C49" s="1">
        <f t="shared" si="23"/>
        <v>272.02</v>
      </c>
      <c r="D49" s="1">
        <f t="shared" si="23"/>
        <v>142.72</v>
      </c>
      <c r="E49" s="2">
        <f aca="true" t="shared" si="24" ref="E49:E55">D49/C49</f>
        <v>0.5246673038747152</v>
      </c>
      <c r="F49" s="1">
        <f aca="true" t="shared" si="25" ref="F49:F55">F58+F66+F74</f>
        <v>102.48</v>
      </c>
      <c r="G49" s="2">
        <f aca="true" t="shared" si="26" ref="G49:G55">F49/C49</f>
        <v>0.3767370046320124</v>
      </c>
      <c r="H49" s="1">
        <f aca="true" t="shared" si="27" ref="H49:H55">H58+H66+H74</f>
        <v>15.11</v>
      </c>
      <c r="I49" s="2">
        <f aca="true" t="shared" si="28" ref="I49:I55">H49/C49</f>
        <v>0.05554738622160135</v>
      </c>
      <c r="J49" s="1">
        <f aca="true" t="shared" si="29" ref="J49:K55">J58+J66+J74</f>
        <v>251.48999999999998</v>
      </c>
      <c r="K49" s="1">
        <f t="shared" si="29"/>
        <v>75.55</v>
      </c>
    </row>
    <row r="50" spans="1:11" ht="12.75">
      <c r="A50" s="12">
        <v>2000</v>
      </c>
      <c r="B50">
        <f t="shared" si="23"/>
        <v>401</v>
      </c>
      <c r="C50" s="1">
        <f t="shared" si="23"/>
        <v>267.01</v>
      </c>
      <c r="D50" s="1">
        <f t="shared" si="23"/>
        <v>146.11</v>
      </c>
      <c r="E50" s="2">
        <f t="shared" si="24"/>
        <v>0.5472079697389611</v>
      </c>
      <c r="F50" s="1">
        <f t="shared" si="25"/>
        <v>93.33999999999999</v>
      </c>
      <c r="G50" s="2">
        <f t="shared" si="26"/>
        <v>0.34957492228755477</v>
      </c>
      <c r="H50" s="1">
        <f t="shared" si="27"/>
        <v>15.779999999999998</v>
      </c>
      <c r="I50" s="2">
        <f t="shared" si="28"/>
        <v>0.059098910153177774</v>
      </c>
      <c r="J50" s="1">
        <f t="shared" si="29"/>
        <v>245.39000000000001</v>
      </c>
      <c r="K50" s="1">
        <f t="shared" si="29"/>
        <v>66.22000000000001</v>
      </c>
    </row>
    <row r="51" spans="1:11" ht="12.75">
      <c r="A51" s="11">
        <v>1998</v>
      </c>
      <c r="B51">
        <f t="shared" si="23"/>
        <v>392</v>
      </c>
      <c r="C51" s="1">
        <f t="shared" si="23"/>
        <v>226.23</v>
      </c>
      <c r="D51" s="1">
        <f t="shared" si="23"/>
        <v>123.83</v>
      </c>
      <c r="E51" s="2">
        <f t="shared" si="24"/>
        <v>0.5473633028333996</v>
      </c>
      <c r="F51" s="1">
        <f t="shared" si="25"/>
        <v>78.71</v>
      </c>
      <c r="G51" s="2">
        <f t="shared" si="26"/>
        <v>0.34792025814436633</v>
      </c>
      <c r="H51" s="1">
        <f t="shared" si="27"/>
        <v>13.61</v>
      </c>
      <c r="I51" s="2">
        <f t="shared" si="28"/>
        <v>0.06016001414489679</v>
      </c>
      <c r="J51" s="1">
        <f t="shared" si="29"/>
        <v>202.95</v>
      </c>
      <c r="K51" s="1">
        <f t="shared" si="29"/>
        <v>59.19</v>
      </c>
    </row>
    <row r="52" spans="1:11" ht="12.75">
      <c r="A52">
        <v>1996</v>
      </c>
      <c r="B52">
        <f t="shared" si="23"/>
        <v>436</v>
      </c>
      <c r="C52" s="1">
        <f t="shared" si="23"/>
        <v>236.68</v>
      </c>
      <c r="D52" s="1">
        <f t="shared" si="23"/>
        <v>140.51</v>
      </c>
      <c r="E52" s="2">
        <f t="shared" si="24"/>
        <v>0.5936707791110359</v>
      </c>
      <c r="F52" s="1">
        <f t="shared" si="25"/>
        <v>76.33</v>
      </c>
      <c r="G52" s="2">
        <f t="shared" si="26"/>
        <v>0.32250295757985464</v>
      </c>
      <c r="H52" s="1">
        <f t="shared" si="27"/>
        <v>11.39</v>
      </c>
      <c r="I52" s="2">
        <f t="shared" si="28"/>
        <v>0.04812404934933243</v>
      </c>
      <c r="J52" s="1">
        <f t="shared" si="29"/>
        <v>216.96000000000004</v>
      </c>
      <c r="K52" s="1">
        <f t="shared" si="29"/>
        <v>43.269999999999996</v>
      </c>
    </row>
    <row r="53" spans="1:11" ht="12.75">
      <c r="A53">
        <v>1994</v>
      </c>
      <c r="B53">
        <f t="shared" si="23"/>
        <v>421</v>
      </c>
      <c r="C53" s="1">
        <f t="shared" si="23"/>
        <v>159.56</v>
      </c>
      <c r="D53" s="1">
        <f t="shared" si="23"/>
        <v>95.47</v>
      </c>
      <c r="E53" s="2">
        <f t="shared" si="24"/>
        <v>0.5983329155176735</v>
      </c>
      <c r="F53" s="1">
        <f t="shared" si="25"/>
        <v>41.769999999999996</v>
      </c>
      <c r="G53" s="2">
        <f t="shared" si="26"/>
        <v>0.26178240160441213</v>
      </c>
      <c r="H53" s="1">
        <f t="shared" si="27"/>
        <v>16.57</v>
      </c>
      <c r="I53" s="2">
        <f t="shared" si="28"/>
        <v>0.10384808222612184</v>
      </c>
      <c r="J53" s="1">
        <f t="shared" si="29"/>
        <v>145.7</v>
      </c>
      <c r="K53" s="1">
        <f t="shared" si="29"/>
        <v>27.919999999999998</v>
      </c>
    </row>
    <row r="54" spans="1:11" ht="12.75">
      <c r="A54">
        <v>1992</v>
      </c>
      <c r="B54">
        <f t="shared" si="23"/>
        <v>424</v>
      </c>
      <c r="C54" s="1">
        <f t="shared" si="23"/>
        <v>135.05</v>
      </c>
      <c r="D54" s="1">
        <f t="shared" si="23"/>
        <v>72.74</v>
      </c>
      <c r="E54" s="2">
        <f t="shared" si="24"/>
        <v>0.5386153276564235</v>
      </c>
      <c r="F54" s="1">
        <f t="shared" si="25"/>
        <v>38.980000000000004</v>
      </c>
      <c r="G54" s="2">
        <f t="shared" si="26"/>
        <v>0.28863383931877085</v>
      </c>
      <c r="H54" s="1">
        <f t="shared" si="27"/>
        <v>16.4</v>
      </c>
      <c r="I54" s="2">
        <f t="shared" si="28"/>
        <v>0.12143650499814881</v>
      </c>
      <c r="J54" s="1">
        <f t="shared" si="29"/>
        <v>133.85</v>
      </c>
      <c r="K54" s="1">
        <f t="shared" si="29"/>
        <v>20.67</v>
      </c>
    </row>
    <row r="55" spans="1:11" ht="12.75">
      <c r="A55">
        <v>1990</v>
      </c>
      <c r="B55">
        <f t="shared" si="23"/>
        <v>393</v>
      </c>
      <c r="C55" s="1">
        <f t="shared" si="23"/>
        <v>103.81</v>
      </c>
      <c r="D55" s="1">
        <f t="shared" si="23"/>
        <v>54.83</v>
      </c>
      <c r="E55" s="2">
        <f t="shared" si="24"/>
        <v>0.5281764762546961</v>
      </c>
      <c r="F55" s="1">
        <f t="shared" si="25"/>
        <v>34.41</v>
      </c>
      <c r="G55" s="2">
        <f t="shared" si="26"/>
        <v>0.3314709565552451</v>
      </c>
      <c r="H55" s="1">
        <f t="shared" si="27"/>
        <v>7.630000000000001</v>
      </c>
      <c r="I55" s="2">
        <f t="shared" si="28"/>
        <v>0.07349966284558328</v>
      </c>
      <c r="J55" s="1">
        <f t="shared" si="29"/>
        <v>95.28</v>
      </c>
      <c r="K55" s="1">
        <f t="shared" si="29"/>
        <v>29.07</v>
      </c>
    </row>
    <row r="56" spans="3:11" ht="12.75">
      <c r="C56" s="1"/>
      <c r="D56" s="1"/>
      <c r="E56" s="2"/>
      <c r="F56" s="1"/>
      <c r="G56" s="2"/>
      <c r="H56" s="1"/>
      <c r="I56" s="2"/>
      <c r="J56" s="1"/>
      <c r="K56" s="1"/>
    </row>
    <row r="57" spans="1:11" ht="12.75">
      <c r="A57" t="s">
        <v>12</v>
      </c>
      <c r="C57" s="1"/>
      <c r="D57" s="1"/>
      <c r="E57" s="2"/>
      <c r="F57" s="1"/>
      <c r="G57" s="2"/>
      <c r="H57" s="1"/>
      <c r="I57" s="2"/>
      <c r="J57" s="1"/>
      <c r="K57" s="1"/>
    </row>
    <row r="58" spans="1:11" ht="12.75">
      <c r="A58" s="11">
        <v>2002</v>
      </c>
      <c r="B58">
        <v>199</v>
      </c>
      <c r="C58" s="1">
        <v>188.7</v>
      </c>
      <c r="D58" s="1">
        <v>95.93</v>
      </c>
      <c r="E58" s="2">
        <f aca="true" t="shared" si="30" ref="E58:E64">D58/C58</f>
        <v>0.5083730789613143</v>
      </c>
      <c r="F58" s="1">
        <v>82.87</v>
      </c>
      <c r="G58" s="2">
        <f aca="true" t="shared" si="31" ref="G58:G64">F58/C58</f>
        <v>0.4391626921038686</v>
      </c>
      <c r="H58" s="1">
        <f>0.01+1.3</f>
        <v>1.31</v>
      </c>
      <c r="I58" s="2">
        <f aca="true" t="shared" si="32" ref="I58:I64">H58/C58</f>
        <v>0.00694223635400106</v>
      </c>
      <c r="J58" s="1">
        <v>171.32</v>
      </c>
      <c r="K58" s="1">
        <v>71.71</v>
      </c>
    </row>
    <row r="59" spans="1:11" ht="12.75">
      <c r="A59" s="12">
        <v>2000</v>
      </c>
      <c r="B59">
        <v>196</v>
      </c>
      <c r="C59" s="1">
        <v>185.25</v>
      </c>
      <c r="D59" s="1">
        <v>101.03</v>
      </c>
      <c r="E59" s="2">
        <f t="shared" si="30"/>
        <v>0.5453711201079622</v>
      </c>
      <c r="F59" s="1">
        <v>73.33</v>
      </c>
      <c r="G59" s="2">
        <f t="shared" si="31"/>
        <v>0.3958434547908232</v>
      </c>
      <c r="H59" s="1">
        <f>0.09+2.26</f>
        <v>2.3499999999999996</v>
      </c>
      <c r="I59" s="2">
        <f t="shared" si="32"/>
        <v>0.012685560053981105</v>
      </c>
      <c r="J59" s="1">
        <v>166.02</v>
      </c>
      <c r="K59" s="1">
        <v>63.09</v>
      </c>
    </row>
    <row r="60" spans="1:11" ht="12.75">
      <c r="A60" s="11">
        <v>1998</v>
      </c>
      <c r="B60">
        <v>211</v>
      </c>
      <c r="C60" s="1">
        <v>162.46</v>
      </c>
      <c r="D60" s="1">
        <v>89.18</v>
      </c>
      <c r="E60" s="2">
        <f t="shared" si="30"/>
        <v>0.5489351224916903</v>
      </c>
      <c r="F60" s="1">
        <v>64.07</v>
      </c>
      <c r="G60" s="2">
        <f t="shared" si="31"/>
        <v>0.3943739997537855</v>
      </c>
      <c r="H60" s="1">
        <f>0.04+2.01</f>
        <v>2.05</v>
      </c>
      <c r="I60" s="2">
        <f t="shared" si="32"/>
        <v>0.012618490705404406</v>
      </c>
      <c r="J60" s="1">
        <v>141.14</v>
      </c>
      <c r="K60" s="1">
        <v>56.96</v>
      </c>
    </row>
    <row r="61" spans="1:11" ht="12.75">
      <c r="A61">
        <v>1996</v>
      </c>
      <c r="B61">
        <v>213</v>
      </c>
      <c r="C61" s="1">
        <v>169.06</v>
      </c>
      <c r="D61" s="1">
        <v>97.32</v>
      </c>
      <c r="E61" s="2">
        <f t="shared" si="30"/>
        <v>0.5756536141015024</v>
      </c>
      <c r="F61" s="1">
        <v>63.38</v>
      </c>
      <c r="G61" s="2">
        <f t="shared" si="31"/>
        <v>0.3748964864545132</v>
      </c>
      <c r="H61" s="1">
        <f>0.98+1.47</f>
        <v>2.45</v>
      </c>
      <c r="I61" s="2">
        <f t="shared" si="32"/>
        <v>0.01449189636815332</v>
      </c>
      <c r="J61" s="1">
        <v>151.74</v>
      </c>
      <c r="K61" s="1">
        <v>40.51</v>
      </c>
    </row>
    <row r="62" spans="1:11" ht="12.75">
      <c r="A62">
        <v>1994</v>
      </c>
      <c r="B62">
        <v>157</v>
      </c>
      <c r="C62" s="1">
        <v>80.46</v>
      </c>
      <c r="D62" s="1">
        <v>47.6</v>
      </c>
      <c r="E62" s="2">
        <f t="shared" si="30"/>
        <v>0.5915983097191152</v>
      </c>
      <c r="F62" s="1">
        <v>29.77</v>
      </c>
      <c r="G62" s="2">
        <f t="shared" si="31"/>
        <v>0.36999751429281635</v>
      </c>
      <c r="H62" s="1">
        <f>0.09+0.47</f>
        <v>0.5599999999999999</v>
      </c>
      <c r="I62" s="2">
        <f t="shared" si="32"/>
        <v>0.00695998011434253</v>
      </c>
      <c r="J62" s="1">
        <v>69.42</v>
      </c>
      <c r="K62" s="1">
        <v>24.99</v>
      </c>
    </row>
    <row r="63" spans="1:11" ht="12.75">
      <c r="A63">
        <v>1992</v>
      </c>
      <c r="B63">
        <v>138</v>
      </c>
      <c r="C63" s="1">
        <v>71.96</v>
      </c>
      <c r="D63" s="1">
        <v>38.05</v>
      </c>
      <c r="E63" s="2">
        <f t="shared" si="30"/>
        <v>0.5287659811006115</v>
      </c>
      <c r="F63" s="1">
        <v>29.25</v>
      </c>
      <c r="G63" s="2">
        <f t="shared" si="31"/>
        <v>0.40647581989994447</v>
      </c>
      <c r="H63" s="1">
        <f>0.07+0.57</f>
        <v>0.6399999999999999</v>
      </c>
      <c r="I63" s="2">
        <f t="shared" si="32"/>
        <v>0.008893829905503057</v>
      </c>
      <c r="J63" s="1">
        <v>71.78</v>
      </c>
      <c r="K63" s="1">
        <v>19.32</v>
      </c>
    </row>
    <row r="64" spans="1:11" ht="12.75">
      <c r="A64">
        <v>1990</v>
      </c>
      <c r="B64">
        <v>159</v>
      </c>
      <c r="C64" s="1">
        <v>68.88</v>
      </c>
      <c r="D64" s="1">
        <v>35.28</v>
      </c>
      <c r="E64" s="2">
        <f t="shared" si="30"/>
        <v>0.5121951219512195</v>
      </c>
      <c r="F64" s="1">
        <v>28.54</v>
      </c>
      <c r="G64" s="2">
        <f t="shared" si="31"/>
        <v>0.41434378629500584</v>
      </c>
      <c r="H64" s="1">
        <f>0.03+0.3</f>
        <v>0.32999999999999996</v>
      </c>
      <c r="I64" s="2">
        <f t="shared" si="32"/>
        <v>0.004790940766550522</v>
      </c>
      <c r="J64" s="1">
        <v>60.78</v>
      </c>
      <c r="K64" s="1">
        <v>28.53</v>
      </c>
    </row>
    <row r="65" spans="1:11" ht="12.75">
      <c r="A65" t="s">
        <v>13</v>
      </c>
      <c r="C65" s="1"/>
      <c r="E65" s="2"/>
      <c r="F65" s="1"/>
      <c r="G65" s="2"/>
      <c r="H65" s="1"/>
      <c r="I65" s="2"/>
      <c r="J65" s="1"/>
      <c r="K65" s="1"/>
    </row>
    <row r="66" spans="1:11" ht="12.75">
      <c r="A66" s="11">
        <v>2002</v>
      </c>
      <c r="B66">
        <v>161</v>
      </c>
      <c r="C66" s="1">
        <v>32.14</v>
      </c>
      <c r="D66" s="1">
        <v>19.34</v>
      </c>
      <c r="E66" s="2">
        <f aca="true" t="shared" si="33" ref="E66:E72">D66/C66</f>
        <v>0.6017423771001866</v>
      </c>
      <c r="F66" s="1">
        <v>4.84</v>
      </c>
      <c r="G66" s="2">
        <f aca="true" t="shared" si="34" ref="G66:G72">F66/C66</f>
        <v>0.15059116365899192</v>
      </c>
      <c r="H66" s="1">
        <f>0.32+6.26</f>
        <v>6.58</v>
      </c>
      <c r="I66" s="2">
        <f aca="true" t="shared" si="35" ref="I66:I72">H66/C66</f>
        <v>0.20472930927193528</v>
      </c>
      <c r="J66" s="1">
        <v>31.57</v>
      </c>
      <c r="K66" s="1">
        <v>0.98</v>
      </c>
    </row>
    <row r="67" spans="1:11" ht="12.75">
      <c r="A67" s="12">
        <v>2000</v>
      </c>
      <c r="B67">
        <v>173</v>
      </c>
      <c r="C67" s="1">
        <v>41.9</v>
      </c>
      <c r="D67" s="1">
        <v>24.59</v>
      </c>
      <c r="E67" s="2">
        <f t="shared" si="33"/>
        <v>0.5868735083532219</v>
      </c>
      <c r="F67" s="1">
        <v>6.96</v>
      </c>
      <c r="G67" s="2">
        <f t="shared" si="34"/>
        <v>0.16610978520286396</v>
      </c>
      <c r="H67" s="1">
        <f>0.44+7.52</f>
        <v>7.96</v>
      </c>
      <c r="I67" s="2">
        <f t="shared" si="35"/>
        <v>0.1899761336515513</v>
      </c>
      <c r="J67" s="1">
        <v>40.75</v>
      </c>
      <c r="K67" s="1">
        <v>1.4</v>
      </c>
    </row>
    <row r="68" spans="1:11" ht="12.75">
      <c r="A68" s="11">
        <v>1998</v>
      </c>
      <c r="B68">
        <v>149</v>
      </c>
      <c r="C68" s="1">
        <v>37.8</v>
      </c>
      <c r="D68" s="1">
        <v>22.3</v>
      </c>
      <c r="E68" s="2">
        <f t="shared" si="33"/>
        <v>0.58994708994709</v>
      </c>
      <c r="F68" s="1">
        <v>6.74</v>
      </c>
      <c r="G68" s="2">
        <f t="shared" si="34"/>
        <v>0.17830687830687833</v>
      </c>
      <c r="H68" s="1">
        <f>0.64+6.07</f>
        <v>6.71</v>
      </c>
      <c r="I68" s="2">
        <f t="shared" si="35"/>
        <v>0.17751322751322754</v>
      </c>
      <c r="J68" s="1">
        <v>36.52</v>
      </c>
      <c r="K68" s="1">
        <v>1.5</v>
      </c>
    </row>
    <row r="69" spans="1:11" ht="12.75">
      <c r="A69">
        <v>1996</v>
      </c>
      <c r="B69">
        <v>172</v>
      </c>
      <c r="C69" s="1">
        <v>35.91</v>
      </c>
      <c r="D69" s="1">
        <v>24.7</v>
      </c>
      <c r="E69" s="2">
        <f t="shared" si="33"/>
        <v>0.6878306878306879</v>
      </c>
      <c r="F69" s="1">
        <v>4.54</v>
      </c>
      <c r="G69" s="2">
        <f t="shared" si="34"/>
        <v>0.12642717905875803</v>
      </c>
      <c r="H69" s="1">
        <f>0.69+4.38</f>
        <v>5.07</v>
      </c>
      <c r="I69" s="2">
        <f t="shared" si="35"/>
        <v>0.14118629908103594</v>
      </c>
      <c r="J69" s="1">
        <v>34.86</v>
      </c>
      <c r="K69" s="1">
        <v>1.26</v>
      </c>
    </row>
    <row r="70" spans="1:11" ht="12.75">
      <c r="A70">
        <v>1994</v>
      </c>
      <c r="B70">
        <v>217</v>
      </c>
      <c r="C70" s="1">
        <v>51.09</v>
      </c>
      <c r="D70" s="1">
        <v>31.69</v>
      </c>
      <c r="E70" s="2">
        <f t="shared" si="33"/>
        <v>0.6202779408886279</v>
      </c>
      <c r="F70" s="1">
        <v>5.85</v>
      </c>
      <c r="G70" s="2">
        <f t="shared" si="34"/>
        <v>0.11450381679389311</v>
      </c>
      <c r="H70" s="1">
        <f>2.58+8.67</f>
        <v>11.25</v>
      </c>
      <c r="I70" s="2">
        <f t="shared" si="35"/>
        <v>0.2201996476805637</v>
      </c>
      <c r="J70" s="1">
        <v>49.43</v>
      </c>
      <c r="K70" s="1">
        <v>1.7</v>
      </c>
    </row>
    <row r="71" spans="1:11" ht="12.75">
      <c r="A71">
        <v>1992</v>
      </c>
      <c r="B71">
        <v>216</v>
      </c>
      <c r="C71" s="1">
        <v>39.34</v>
      </c>
      <c r="D71" s="1">
        <v>20.45</v>
      </c>
      <c r="E71" s="2">
        <f t="shared" si="33"/>
        <v>0.5198271479410269</v>
      </c>
      <c r="F71" s="1">
        <v>3.95</v>
      </c>
      <c r="G71" s="2">
        <f t="shared" si="34"/>
        <v>0.10040671072699542</v>
      </c>
      <c r="H71" s="1">
        <f>5.67+7.42</f>
        <v>13.09</v>
      </c>
      <c r="I71" s="2">
        <f t="shared" si="35"/>
        <v>0.33274021352313166</v>
      </c>
      <c r="J71" s="1">
        <v>38.7</v>
      </c>
      <c r="K71" s="1">
        <v>0.75</v>
      </c>
    </row>
    <row r="72" spans="1:11" ht="12.75">
      <c r="A72">
        <v>1990</v>
      </c>
      <c r="B72">
        <v>205</v>
      </c>
      <c r="C72" s="1">
        <v>22.03</v>
      </c>
      <c r="D72" s="1">
        <v>12.61</v>
      </c>
      <c r="E72" s="2">
        <f t="shared" si="33"/>
        <v>0.5724012709940989</v>
      </c>
      <c r="F72" s="1">
        <v>2.45</v>
      </c>
      <c r="G72" s="2">
        <f t="shared" si="34"/>
        <v>0.1112119836586473</v>
      </c>
      <c r="H72" s="1">
        <f>1.87+3.68</f>
        <v>5.550000000000001</v>
      </c>
      <c r="I72" s="2">
        <f t="shared" si="35"/>
        <v>0.2519291874716296</v>
      </c>
      <c r="J72" s="1">
        <v>21.7</v>
      </c>
      <c r="K72" s="1">
        <v>0.38</v>
      </c>
    </row>
    <row r="73" spans="1:11" ht="12.75">
      <c r="A73" t="s">
        <v>14</v>
      </c>
      <c r="C73" s="1"/>
      <c r="D73" s="1"/>
      <c r="E73" s="2"/>
      <c r="F73" s="1"/>
      <c r="G73" s="2"/>
      <c r="H73" s="1"/>
      <c r="I73" s="2"/>
      <c r="J73" s="1"/>
      <c r="K73" s="1"/>
    </row>
    <row r="74" spans="1:11" ht="12.75">
      <c r="A74" s="11">
        <v>2002</v>
      </c>
      <c r="B74">
        <v>45</v>
      </c>
      <c r="C74" s="1">
        <v>51.18</v>
      </c>
      <c r="D74" s="1">
        <v>27.45</v>
      </c>
      <c r="E74" s="2">
        <f aca="true" t="shared" si="36" ref="E74:E80">D74/C74</f>
        <v>0.5363423212192262</v>
      </c>
      <c r="F74" s="1">
        <v>14.77</v>
      </c>
      <c r="G74" s="2">
        <f aca="true" t="shared" si="37" ref="G74:G80">F74/C74</f>
        <v>0.288589292692458</v>
      </c>
      <c r="H74" s="1">
        <f>0.1+7.12</f>
        <v>7.22</v>
      </c>
      <c r="I74" s="2">
        <f aca="true" t="shared" si="38" ref="I74:I80">H74/C74</f>
        <v>0.14107073075420085</v>
      </c>
      <c r="J74" s="1">
        <v>48.6</v>
      </c>
      <c r="K74" s="1">
        <v>2.86</v>
      </c>
    </row>
    <row r="75" spans="1:11" ht="12.75">
      <c r="A75" s="12">
        <v>2000</v>
      </c>
      <c r="B75">
        <v>32</v>
      </c>
      <c r="C75" s="1">
        <v>39.86</v>
      </c>
      <c r="D75" s="1">
        <v>20.49</v>
      </c>
      <c r="E75" s="2">
        <f t="shared" si="36"/>
        <v>0.5140491721023582</v>
      </c>
      <c r="F75" s="1">
        <v>13.05</v>
      </c>
      <c r="G75" s="2">
        <f t="shared" si="37"/>
        <v>0.3273958855995986</v>
      </c>
      <c r="H75" s="1">
        <f>0.13+5.34</f>
        <v>5.47</v>
      </c>
      <c r="I75" s="2">
        <f t="shared" si="38"/>
        <v>0.13723030607124936</v>
      </c>
      <c r="J75" s="1">
        <v>38.62</v>
      </c>
      <c r="K75" s="1">
        <v>1.73</v>
      </c>
    </row>
    <row r="76" spans="1:11" ht="12.75">
      <c r="A76" s="11">
        <v>1998</v>
      </c>
      <c r="B76">
        <v>32</v>
      </c>
      <c r="C76" s="1">
        <v>25.97</v>
      </c>
      <c r="D76" s="1">
        <v>12.35</v>
      </c>
      <c r="E76" s="2">
        <f t="shared" si="36"/>
        <v>0.4755487100500578</v>
      </c>
      <c r="F76" s="1">
        <v>7.9</v>
      </c>
      <c r="G76" s="2">
        <f t="shared" si="37"/>
        <v>0.30419715055833657</v>
      </c>
      <c r="H76" s="1">
        <f>0.25+4.6</f>
        <v>4.85</v>
      </c>
      <c r="I76" s="2">
        <f t="shared" si="38"/>
        <v>0.18675394686176358</v>
      </c>
      <c r="J76" s="1">
        <v>25.29</v>
      </c>
      <c r="K76" s="1">
        <v>0.73</v>
      </c>
    </row>
    <row r="77" spans="1:11" ht="12.75">
      <c r="A77">
        <v>1996</v>
      </c>
      <c r="B77">
        <v>51</v>
      </c>
      <c r="C77" s="1">
        <v>31.71</v>
      </c>
      <c r="D77" s="1">
        <v>18.49</v>
      </c>
      <c r="E77" s="2">
        <f t="shared" si="36"/>
        <v>0.5830968148848943</v>
      </c>
      <c r="F77" s="1">
        <v>8.41</v>
      </c>
      <c r="G77" s="2">
        <f t="shared" si="37"/>
        <v>0.2652160201829076</v>
      </c>
      <c r="H77" s="1">
        <f>0.96+2.91</f>
        <v>3.87</v>
      </c>
      <c r="I77" s="2">
        <f t="shared" si="38"/>
        <v>0.12204351939451277</v>
      </c>
      <c r="J77" s="1">
        <v>30.36</v>
      </c>
      <c r="K77" s="1">
        <v>1.5</v>
      </c>
    </row>
    <row r="78" spans="1:11" ht="12.75">
      <c r="A78">
        <v>1994</v>
      </c>
      <c r="B78">
        <v>47</v>
      </c>
      <c r="C78" s="1">
        <v>28.01</v>
      </c>
      <c r="D78" s="1">
        <v>16.18</v>
      </c>
      <c r="E78" s="2">
        <f t="shared" si="36"/>
        <v>0.5776508389860764</v>
      </c>
      <c r="F78" s="1">
        <v>6.15</v>
      </c>
      <c r="G78" s="2">
        <f t="shared" si="37"/>
        <v>0.21956444127097466</v>
      </c>
      <c r="H78" s="1">
        <f>0.4+4.36</f>
        <v>4.760000000000001</v>
      </c>
      <c r="I78" s="2">
        <f t="shared" si="38"/>
        <v>0.1699393073902178</v>
      </c>
      <c r="J78" s="1">
        <v>26.85</v>
      </c>
      <c r="K78" s="1">
        <v>1.23</v>
      </c>
    </row>
    <row r="79" spans="1:11" ht="12.75">
      <c r="A79">
        <v>1992</v>
      </c>
      <c r="B79">
        <v>70</v>
      </c>
      <c r="C79" s="1">
        <v>23.75</v>
      </c>
      <c r="D79" s="1">
        <v>14.24</v>
      </c>
      <c r="E79" s="2">
        <f t="shared" si="36"/>
        <v>0.5995789473684211</v>
      </c>
      <c r="F79" s="1">
        <v>5.78</v>
      </c>
      <c r="G79" s="2">
        <f t="shared" si="37"/>
        <v>0.2433684210526316</v>
      </c>
      <c r="H79" s="1">
        <f>0.17+2.5</f>
        <v>2.67</v>
      </c>
      <c r="I79" s="2">
        <f t="shared" si="38"/>
        <v>0.11242105263157895</v>
      </c>
      <c r="J79" s="1">
        <v>23.37</v>
      </c>
      <c r="K79" s="1">
        <v>0.6</v>
      </c>
    </row>
    <row r="80" spans="1:11" ht="12.75">
      <c r="A80">
        <v>1990</v>
      </c>
      <c r="B80">
        <v>29</v>
      </c>
      <c r="C80" s="1">
        <v>12.9</v>
      </c>
      <c r="D80" s="1">
        <v>6.94</v>
      </c>
      <c r="E80" s="2">
        <f t="shared" si="36"/>
        <v>0.537984496124031</v>
      </c>
      <c r="F80" s="1">
        <v>3.42</v>
      </c>
      <c r="G80" s="2">
        <f t="shared" si="37"/>
        <v>0.2651162790697674</v>
      </c>
      <c r="H80" s="1">
        <f>0.04+1.71</f>
        <v>1.75</v>
      </c>
      <c r="I80" s="2">
        <f t="shared" si="38"/>
        <v>0.13565891472868216</v>
      </c>
      <c r="J80" s="1">
        <v>12.8</v>
      </c>
      <c r="K80" s="1">
        <v>0.16</v>
      </c>
    </row>
    <row r="81" spans="3:11" ht="12.75">
      <c r="C81" s="1" t="s">
        <v>16</v>
      </c>
      <c r="D81" s="1"/>
      <c r="E81" s="2"/>
      <c r="F81" s="1"/>
      <c r="G81" s="2"/>
      <c r="H81" s="1"/>
      <c r="I81" s="2"/>
      <c r="J81" s="1"/>
      <c r="K81" s="1"/>
    </row>
    <row r="82" spans="1:11" ht="12.75">
      <c r="A82" t="s">
        <v>17</v>
      </c>
      <c r="C82" s="1"/>
      <c r="D82" s="1"/>
      <c r="E82" s="2"/>
      <c r="F82" s="1"/>
      <c r="G82" s="2"/>
      <c r="H82" s="1"/>
      <c r="I82" s="2"/>
      <c r="J82" s="1"/>
      <c r="K82" s="1"/>
    </row>
    <row r="83" spans="3:11" ht="12.75">
      <c r="C83" s="1" t="s">
        <v>18</v>
      </c>
      <c r="D83" s="1"/>
      <c r="E83" s="2"/>
      <c r="F83" s="1"/>
      <c r="G83" s="2"/>
      <c r="H83" s="1"/>
      <c r="I83" s="2"/>
      <c r="J83" s="1"/>
      <c r="K83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2002-12-30T16:55:18Z</dcterms:created>
  <dcterms:modified xsi:type="dcterms:W3CDTF">2002-12-30T16:55:39Z</dcterms:modified>
  <cp:category/>
  <cp:version/>
  <cp:contentType/>
  <cp:contentStatus/>
</cp:coreProperties>
</file>